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irauh/Desktop/Nicole Keck Kurs/Eigenes Miniprodukt/"/>
    </mc:Choice>
  </mc:AlternateContent>
  <xr:revisionPtr revIDLastSave="0" documentId="13_ncr:1_{8F69E855-D914-404E-ABA5-4A2D8CE8400A}" xr6:coauthVersionLast="47" xr6:coauthVersionMax="47" xr10:uidLastSave="{00000000-0000-0000-0000-000000000000}"/>
  <bookViews>
    <workbookView xWindow="240" yWindow="820" windowWidth="34160" windowHeight="20020" tabRatio="883" activeTab="4" xr2:uid="{00000000-000D-0000-FFFF-FFFF00000000}"/>
  </bookViews>
  <sheets>
    <sheet name="Deckblatt" sheetId="1" r:id="rId1"/>
    <sheet name="Privater Bedarf" sheetId="2" r:id="rId2"/>
    <sheet name="Verkaufbare Std." sheetId="14" r:id="rId3"/>
    <sheet name="Betriebliche Kosten 12 Monate" sheetId="3" r:id="rId4"/>
    <sheet name="Investitionen-Finanzierung" sheetId="7" r:id="rId5"/>
  </sheets>
  <definedNames>
    <definedName name="_xlnm.Print_Area" localSheetId="3">'Betriebliche Kosten 12 Monate'!$A$1:$O$29</definedName>
    <definedName name="_xlnm.Print_Area" localSheetId="0">Deckblatt!$A$2:$C$18</definedName>
    <definedName name="_xlnm.Print_Area" localSheetId="4">'Investitionen-Finanzierung'!$A$1:$F$31</definedName>
    <definedName name="_xlnm.Print_Area" localSheetId="1">'Privater Bedarf'!$A$1:$C$41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F9" i="3"/>
  <c r="J9" i="3"/>
  <c r="I7" i="3"/>
  <c r="B18" i="2"/>
  <c r="C10" i="14"/>
  <c r="C11" i="14"/>
  <c r="C12" i="14"/>
  <c r="D21" i="14"/>
  <c r="D18" i="14"/>
  <c r="D19" i="14"/>
  <c r="D20" i="14"/>
  <c r="D17" i="14"/>
  <c r="B1" i="14"/>
  <c r="D7" i="14"/>
  <c r="D8" i="14"/>
  <c r="D9" i="14"/>
  <c r="C9" i="14" s="1"/>
  <c r="C22" i="14"/>
  <c r="F25" i="7"/>
  <c r="F26" i="7"/>
  <c r="F27" i="7"/>
  <c r="F28" i="7"/>
  <c r="O11" i="3"/>
  <c r="B18" i="7"/>
  <c r="B19" i="7" s="1"/>
  <c r="O20" i="3"/>
  <c r="O19" i="3"/>
  <c r="O10" i="3"/>
  <c r="O12" i="3"/>
  <c r="O16" i="3"/>
  <c r="O17" i="3"/>
  <c r="O18" i="3"/>
  <c r="E25" i="7"/>
  <c r="E26" i="7"/>
  <c r="E27" i="7"/>
  <c r="E28" i="7"/>
  <c r="O3" i="3"/>
  <c r="O4" i="3"/>
  <c r="C5" i="2"/>
  <c r="C6" i="2"/>
  <c r="C7" i="2"/>
  <c r="C10" i="2"/>
  <c r="C11" i="2"/>
  <c r="C12" i="2"/>
  <c r="C15" i="2"/>
  <c r="C18" i="2"/>
  <c r="C16" i="2"/>
  <c r="C17" i="2"/>
  <c r="C21" i="2"/>
  <c r="C22" i="2"/>
  <c r="C29" i="2"/>
  <c r="C25" i="2"/>
  <c r="C26" i="2"/>
  <c r="C27" i="2"/>
  <c r="C28" i="2"/>
  <c r="C37" i="2"/>
  <c r="C34" i="2"/>
  <c r="C35" i="2"/>
  <c r="C36" i="2"/>
  <c r="B8" i="2"/>
  <c r="B13" i="2"/>
  <c r="B19" i="2"/>
  <c r="B23" i="2"/>
  <c r="B30" i="2"/>
  <c r="B38" i="2"/>
  <c r="C23" i="3"/>
  <c r="C25" i="3"/>
  <c r="D23" i="3"/>
  <c r="D25" i="3"/>
  <c r="E23" i="3"/>
  <c r="E25" i="3"/>
  <c r="F23" i="3"/>
  <c r="F25" i="3"/>
  <c r="G23" i="3"/>
  <c r="G25" i="3"/>
  <c r="H25" i="3"/>
  <c r="H23" i="3"/>
  <c r="I25" i="3"/>
  <c r="I23" i="3"/>
  <c r="J25" i="3"/>
  <c r="J23" i="3"/>
  <c r="K23" i="3"/>
  <c r="K25" i="3"/>
  <c r="L23" i="3"/>
  <c r="L25" i="3"/>
  <c r="M23" i="3"/>
  <c r="M25" i="3"/>
  <c r="N23" i="3"/>
  <c r="N25" i="3"/>
  <c r="F7" i="7"/>
  <c r="F4" i="7"/>
  <c r="F6" i="7"/>
  <c r="F8" i="7"/>
  <c r="F9" i="7"/>
  <c r="F10" i="7"/>
  <c r="F11" i="7"/>
  <c r="F12" i="7"/>
  <c r="F13" i="7"/>
  <c r="F14" i="7"/>
  <c r="F15" i="7"/>
  <c r="F16" i="7"/>
  <c r="F17" i="7"/>
  <c r="C16" i="1"/>
  <c r="B3" i="7"/>
  <c r="C2" i="2"/>
  <c r="A2" i="2"/>
  <c r="B2" i="3"/>
  <c r="O26" i="3"/>
  <c r="O24" i="3"/>
  <c r="O22" i="3"/>
  <c r="O5" i="3"/>
  <c r="O9" i="3"/>
  <c r="O6" i="3"/>
  <c r="O7" i="3"/>
  <c r="O8" i="3"/>
  <c r="O14" i="3"/>
  <c r="O15" i="3"/>
  <c r="O13" i="3"/>
  <c r="B1" i="3"/>
  <c r="C2" i="3"/>
  <c r="D2" i="3"/>
  <c r="E2" i="3" s="1"/>
  <c r="F2" i="3" s="1"/>
  <c r="G2" i="3" s="1"/>
  <c r="H2" i="3" s="1"/>
  <c r="I2" i="3" s="1"/>
  <c r="J2" i="3" s="1"/>
  <c r="K2" i="3" s="1"/>
  <c r="L2" i="3" s="1"/>
  <c r="M2" i="3" s="1"/>
  <c r="N2" i="3" s="1"/>
  <c r="A1" i="7"/>
  <c r="B29" i="7"/>
  <c r="A1" i="2"/>
  <c r="O25" i="3" l="1"/>
  <c r="O23" i="3"/>
  <c r="C30" i="2"/>
  <c r="C23" i="2"/>
  <c r="E29" i="7"/>
  <c r="K21" i="3" s="1"/>
  <c r="K28" i="3" s="1"/>
  <c r="F29" i="7"/>
  <c r="C29" i="3"/>
  <c r="F29" i="3" s="1"/>
  <c r="C13" i="2"/>
  <c r="C19" i="2"/>
  <c r="B31" i="2"/>
  <c r="B40" i="2" s="1"/>
  <c r="C38" i="2"/>
  <c r="C8" i="2"/>
  <c r="D13" i="14"/>
  <c r="D14" i="14" s="1"/>
  <c r="C8" i="14"/>
  <c r="M21" i="3" l="1"/>
  <c r="M28" i="3" s="1"/>
  <c r="I21" i="3"/>
  <c r="I28" i="3" s="1"/>
  <c r="L29" i="3"/>
  <c r="K29" i="3"/>
  <c r="E21" i="3"/>
  <c r="E28" i="3" s="1"/>
  <c r="G21" i="3"/>
  <c r="G28" i="3" s="1"/>
  <c r="H21" i="3"/>
  <c r="H28" i="3" s="1"/>
  <c r="N21" i="3"/>
  <c r="N28" i="3" s="1"/>
  <c r="D21" i="3"/>
  <c r="D28" i="3" s="1"/>
  <c r="J21" i="3"/>
  <c r="J28" i="3" s="1"/>
  <c r="F21" i="3"/>
  <c r="F28" i="3" s="1"/>
  <c r="L21" i="3"/>
  <c r="L28" i="3" s="1"/>
  <c r="C21" i="3"/>
  <c r="C28" i="3" s="1"/>
  <c r="E29" i="3"/>
  <c r="I29" i="3"/>
  <c r="G29" i="3"/>
  <c r="J29" i="3"/>
  <c r="N29" i="3"/>
  <c r="H29" i="3"/>
  <c r="D29" i="3"/>
  <c r="M29" i="3"/>
  <c r="C34" i="3"/>
  <c r="C31" i="2"/>
  <c r="C40" i="2" s="1"/>
  <c r="C13" i="14"/>
  <c r="C14" i="14" s="1"/>
  <c r="C23" i="14" s="1"/>
  <c r="D22" i="14"/>
  <c r="O28" i="3" l="1"/>
  <c r="O21" i="3"/>
  <c r="O29" i="3"/>
  <c r="D23" i="14"/>
  <c r="C24" i="14" s="1"/>
  <c r="C35" i="3" l="1"/>
  <c r="C31" i="3" s="1"/>
  <c r="C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Stefani1971</author>
  </authors>
  <commentList>
    <comment ref="C18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Bitte hier den Mehrwertsteuersatz eintragen (ohne Prozent). Eine Mehrauswahl ist nicht möglich. Bei mehreren Mehrwertsteuersätzen bitte den wählen, der in der Zukunft am Häufigsten vorkommen wird.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10" authorId="0" shapeId="0" xr:uid="{00000000-0006-0000-0100-000003000000}">
      <text>
        <r>
          <rPr>
            <b/>
            <sz val="10"/>
            <color rgb="FF000000"/>
            <rFont val="Tahoma"/>
            <family val="2"/>
          </rPr>
          <t>Wenn du keinen Wert hast, kannst du hier 400 Euro pro Erwachsenen und 150 Euro pro Kind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sabine detering</author>
  </authors>
  <commentList>
    <comment ref="B10" authorId="0" shapeId="0" xr:uid="{00000000-0006-0000-0200-000001000000}">
      <text>
        <r>
          <rPr>
            <sz val="10"/>
            <color rgb="FF000000"/>
            <rFont val="Verdana"/>
            <family val="2"/>
          </rPr>
          <t>Wenn Sie weniger als 12 Monate im 1. Jahr planen, oder wenn Sie in einem katholischen Bundesland leben, passen Sie die Anzahl der verbleibenden Feiertage an!</t>
        </r>
        <r>
          <rPr>
            <b/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Stefani1971</author>
    <author>Microsoft Office User</author>
  </authors>
  <commentList>
    <comment ref="B2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Alle Betriebsausgaben sind netto einzutragen, also ohne Mehrwertsteuer</t>
        </r>
      </text>
    </comment>
    <comment ref="B6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Steuern und Versicherungen werden in der Regeln jährlich gezahlt. Bitte in dem Monat eintragen, in dem die Beträge fällig sind, und nicht über 12 Monate aufteilen</t>
        </r>
      </text>
    </comment>
    <comment ref="B7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>Tanken, Inspektion, Reparaturen, Reifen, usw.</t>
        </r>
      </text>
    </comment>
    <comment ref="B9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>Auch Messeauftritte gehören zum Marketing und können hier mit eingetragen werden</t>
        </r>
      </text>
    </comment>
    <comment ref="B10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hier sollten auch die gefahrenen km x 0,30 Euro mit rein, für Fahrten mit dem privaten PKW</t>
        </r>
      </text>
    </comment>
    <comment ref="B12" authorId="0" shapeId="0" xr:uid="{00000000-0006-0000-0300-000007000000}">
      <text>
        <r>
          <rPr>
            <b/>
            <sz val="9"/>
            <color rgb="FF000000"/>
            <rFont val="Tahoma"/>
            <family val="2"/>
          </rPr>
          <t xml:space="preserve">Nur Verbrauchsmaterialien wie Ordner, Toner, etc. Keine Anschaffungen, wie Computer, Bildschirme etc. </t>
        </r>
      </text>
    </comment>
    <comment ref="B14" authorId="0" shapeId="0" xr:uid="{00000000-0006-0000-0300-000008000000}">
      <text>
        <r>
          <rPr>
            <b/>
            <sz val="9"/>
            <color rgb="FF000000"/>
            <rFont val="Tahoma"/>
            <family val="2"/>
          </rPr>
          <t>Versicherungen werden in der Regeln jährlich gezahlt. Bitte in dem Monat eintragen, in dem die Beträge fällig sind, und nicht über 12 Monate aufteilen</t>
        </r>
      </text>
    </comment>
    <comment ref="B15" authorId="0" shapeId="0" xr:uid="{00000000-0006-0000-0300-000009000000}">
      <text>
        <r>
          <rPr>
            <b/>
            <sz val="9"/>
            <color rgb="FF000000"/>
            <rFont val="Tahoma"/>
            <family val="2"/>
          </rPr>
          <t>Beiträge werden in der Regeln jährlich gezahlt. Bitte in dem Monat eintragen, in dem die Beträge fällig sind, und nicht über 12 Monate aufteilen</t>
        </r>
      </text>
    </comment>
    <comment ref="B17" authorId="0" shapeId="0" xr:uid="{00000000-0006-0000-0300-00000A000000}">
      <text>
        <r>
          <rPr>
            <b/>
            <sz val="9"/>
            <color rgb="FF000000"/>
            <rFont val="Tahoma"/>
            <family val="2"/>
          </rPr>
          <t>Wenn keine regelmäßigen Reparaturen oder Instandhaltungen in Frage kommen, kann diese Spalte für einen anderen Kostenpunkt genutzt und überschrieben werden.</t>
        </r>
      </text>
    </comment>
    <comment ref="B18" authorId="0" shapeId="0" xr:uid="{00000000-0006-0000-0300-00000B000000}">
      <text>
        <r>
          <rPr>
            <b/>
            <sz val="9"/>
            <color rgb="FF000000"/>
            <rFont val="Tahoma"/>
            <family val="2"/>
          </rPr>
          <t>hier bitte eine Pauschale für unvorhergesehene Kosten eintragen. Man kann einfach nicht alles planen. Bitte nicht zu niedrig kalkulieren.</t>
        </r>
      </text>
    </comment>
    <comment ref="B19" authorId="0" shapeId="0" xr:uid="{00000000-0006-0000-0300-00000C000000}">
      <text>
        <r>
          <rPr>
            <b/>
            <sz val="9"/>
            <color rgb="FF000000"/>
            <rFont val="Tahoma"/>
            <family val="2"/>
          </rPr>
          <t xml:space="preserve">zur freien Verfügung, wenn du keine Verpackungen hast. 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Nutze diese Spalte sonst für etwas anderes.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1" authorId="0" shapeId="0" xr:uid="{00000000-0006-0000-0300-00000D000000}">
      <text>
        <r>
          <rPr>
            <b/>
            <sz val="9"/>
            <color rgb="FF000000"/>
            <rFont val="Tahoma"/>
            <family val="2"/>
          </rPr>
          <t>wird automatisch von der Tabelle Investitionen-Finanzierung übernommen</t>
        </r>
      </text>
    </comment>
    <comment ref="B23" authorId="1" shapeId="0" xr:uid="{00000000-0006-0000-0300-00000E000000}">
      <text>
        <r>
          <rPr>
            <b/>
            <sz val="10"/>
            <color rgb="FF000000"/>
            <rFont val="Tahoma"/>
            <family val="2"/>
          </rPr>
          <t xml:space="preserve">wird automatisch berechnet
</t>
        </r>
      </text>
    </comment>
    <comment ref="B25" authorId="1" shapeId="0" xr:uid="{00000000-0006-0000-0300-00000F000000}">
      <text>
        <r>
          <rPr>
            <b/>
            <sz val="10"/>
            <color rgb="FF000000"/>
            <rFont val="Tahoma"/>
            <family val="2"/>
          </rPr>
          <t xml:space="preserve">Wird automatisch berechnet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Stefani1971</author>
  </authors>
  <commentList>
    <comment ref="A1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GWG: geringwertige Wirtschaftsgüter
</t>
        </r>
        <r>
          <rPr>
            <sz val="9"/>
            <color indexed="81"/>
            <rFont val="Tahoma"/>
            <family val="2"/>
          </rPr>
          <t>pro Wirtschaftsgut dürfen 410 Euro nicht überschritten werden. Es muss alleine nutzbar sein.</t>
        </r>
      </text>
    </comment>
    <comment ref="A15" authorId="0" shapeId="0" xr:uid="{00000000-0006-0000-0700-000002000000}">
      <text>
        <r>
          <rPr>
            <sz val="9"/>
            <color rgb="FF000000"/>
            <rFont val="Tahoma"/>
            <family val="2"/>
          </rPr>
          <t xml:space="preserve">Wirtschaftsgüter, die bis 1.000 Euro eine längere Laufzeit hätten, als 5 Jahre, würde ich hier eintragen. 
</t>
        </r>
      </text>
    </comment>
    <comment ref="A16" authorId="0" shapeId="0" xr:uid="{00000000-0006-0000-0700-000003000000}">
      <text>
        <r>
          <rPr>
            <sz val="9"/>
            <color indexed="81"/>
            <rFont val="Tahoma"/>
            <family val="2"/>
          </rPr>
          <t>Nur Einmalanschaffungen, keine monatlichen Gebühren. 
Solltest du eine Monatsgebühr haben, trage die bitte direkt in die betrieblichen Kosten als Ausgabepunkt ein, nicht hier.</t>
        </r>
      </text>
    </comment>
    <comment ref="C22" authorId="0" shapeId="0" xr:uid="{00000000-0006-0000-0700-000004000000}">
      <text>
        <r>
          <rPr>
            <b/>
            <sz val="9"/>
            <color rgb="FF000000"/>
            <rFont val="Tahoma"/>
            <family val="2"/>
          </rPr>
          <t>Wie viele Jahre soll das Darlehen laufen? Die Tabelle braucht diesen Eintrag</t>
        </r>
      </text>
    </comment>
    <comment ref="D2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 xml:space="preserve">Bitte nur den Betrag ohne % eintragen. 
</t>
        </r>
      </text>
    </comment>
    <comment ref="A23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Hier geht es ausschließlich um Geld, was du zur Verfügung hast, und in die Firma einlegen wirst.</t>
        </r>
      </text>
    </comment>
    <comment ref="A24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Solltest du einen Computer oder PKW aus dem Privatvermögen in die Firma einlegen, kommt hier der Betrag hin, den du oben in die jeweiligen Anschaffungen dafür eingetragen hast.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 xml:space="preserve">Oder auch Kontokorrent genannt. </t>
        </r>
      </text>
    </comment>
  </commentList>
</comments>
</file>

<file path=xl/sharedStrings.xml><?xml version="1.0" encoding="utf-8"?>
<sst xmlns="http://schemas.openxmlformats.org/spreadsheetml/2006/main" count="140" uniqueCount="128">
  <si>
    <t>Deckblatt</t>
  </si>
  <si>
    <t>Firmenname:</t>
  </si>
  <si>
    <t>Aktueller Stand der Bearbeitung:</t>
  </si>
  <si>
    <t>Mehrwertsteuersatz:</t>
  </si>
  <si>
    <t>monatlich</t>
  </si>
  <si>
    <t>Wohnkosten</t>
  </si>
  <si>
    <t>Miete/Zins-Tilgung bei Eigenheim:</t>
  </si>
  <si>
    <t>Gas, Strom:</t>
  </si>
  <si>
    <t>Internet, Handy, Festnetz:</t>
  </si>
  <si>
    <t xml:space="preserve">Summe: </t>
  </si>
  <si>
    <t>Lebenshaltungskosten</t>
  </si>
  <si>
    <t>Haushaltsgeld:</t>
  </si>
  <si>
    <t>Kleidung:</t>
  </si>
  <si>
    <t>Hobby, Vereine, Freizeit:</t>
  </si>
  <si>
    <t>Private Versicherungen</t>
  </si>
  <si>
    <t>Krankenversicherung:</t>
  </si>
  <si>
    <t>Berufsunfähigkeit, Unfall:</t>
  </si>
  <si>
    <t>Renten-Lebensversicherungen:</t>
  </si>
  <si>
    <t>Sonst. Versicherungen:</t>
  </si>
  <si>
    <t>Private Fahrtkosten</t>
  </si>
  <si>
    <t>Tanken, Versicherung, Steuern:</t>
  </si>
  <si>
    <t>Öffentliche Verkehrsmittel:</t>
  </si>
  <si>
    <t>Sonstige Kosten</t>
  </si>
  <si>
    <t>Unterhalt Kinder oder Partner:</t>
  </si>
  <si>
    <t>Private Kredite, Kontoführung:</t>
  </si>
  <si>
    <t>Schule, Kindergarten, Hort:</t>
  </si>
  <si>
    <t>Sonstiges:</t>
  </si>
  <si>
    <t>Sparen:</t>
  </si>
  <si>
    <t>Summe Ausgaben:</t>
  </si>
  <si>
    <t>Privates Einkommen</t>
  </si>
  <si>
    <t>Kindergeld, Unterhalt:</t>
  </si>
  <si>
    <t>Netto-Einkommen PartnerIn:</t>
  </si>
  <si>
    <t>Rente, Nebentätigkeit:</t>
  </si>
  <si>
    <t>Summe Einkommen:</t>
  </si>
  <si>
    <t>Summe Privatbedarf:</t>
  </si>
  <si>
    <t>Gesamt</t>
  </si>
  <si>
    <t>Fremdleistungen/ Vertrieb:</t>
  </si>
  <si>
    <t>Büro- oder Lagerkosten:</t>
  </si>
  <si>
    <t>PKW Steuer und Versicherung:</t>
  </si>
  <si>
    <t>laufende PKW Kosten:</t>
  </si>
  <si>
    <t>Werbung/ Marketing:</t>
  </si>
  <si>
    <t>Reisekosten und Übernachtungen:</t>
  </si>
  <si>
    <t>Telefon/ Internet:</t>
  </si>
  <si>
    <t>Bürobedarf:</t>
  </si>
  <si>
    <t>Rechts- und Beratungskosten:</t>
  </si>
  <si>
    <t>betriebliche Versicherungen:</t>
  </si>
  <si>
    <t>betr. Beiträge/ IHK/ Kammer:</t>
  </si>
  <si>
    <t>Fortbildungen/ Seminare/ Bücher:</t>
  </si>
  <si>
    <t>Reparaturen/ Instandhaltung:</t>
  </si>
  <si>
    <t>sonstiger Betriebsaufwand:</t>
  </si>
  <si>
    <t>Zinsaufwand:</t>
  </si>
  <si>
    <t>Brutto Gehalt Festangestellte:</t>
  </si>
  <si>
    <t>Summe Betriebsausgaben:</t>
  </si>
  <si>
    <t>./. Abschreibungen:</t>
  </si>
  <si>
    <t>Nutzungsdauer/
Jahre *</t>
  </si>
  <si>
    <t>AfA mtl. 1. Jahr</t>
  </si>
  <si>
    <t>Unternehmenskauf:</t>
  </si>
  <si>
    <t>Grundstücke (keine Abschreibung):</t>
  </si>
  <si>
    <t>Gebäude:</t>
  </si>
  <si>
    <t>Maschinen/ Anlagen/ Geräte:</t>
  </si>
  <si>
    <t xml:space="preserve">Werkstatt- und Lagereinrichtung: </t>
  </si>
  <si>
    <t>KFZ/ Motorrad/ Anhänger:</t>
  </si>
  <si>
    <t>LKW/ Transporter:</t>
  </si>
  <si>
    <t>Büro- und Praxismöbel:</t>
  </si>
  <si>
    <t>Frankiermaschine:</t>
  </si>
  <si>
    <t>Computer/ Laptop/ Datenverarb.:</t>
  </si>
  <si>
    <t>Software/ Lizenzen:</t>
  </si>
  <si>
    <t>Finanzierung</t>
  </si>
  <si>
    <t>Kapitalherkunft</t>
  </si>
  <si>
    <t>Laufzeit</t>
  </si>
  <si>
    <t>Zinsen 
in %</t>
  </si>
  <si>
    <t>Zinsen pro
Monat</t>
  </si>
  <si>
    <t>Tilgung</t>
  </si>
  <si>
    <t>Eigenkapital (bar)</t>
  </si>
  <si>
    <t>Sacheinlage (unbar)</t>
  </si>
  <si>
    <t>Dispokredit Bank</t>
  </si>
  <si>
    <t>Darlehen Hausbank</t>
  </si>
  <si>
    <t>Darlehen Familie</t>
  </si>
  <si>
    <t>MicroSTARTer</t>
  </si>
  <si>
    <t>Bundesfinanzministerium</t>
  </si>
  <si>
    <t>Investitionen/Anschaffungen</t>
  </si>
  <si>
    <t>Summe Anschaffungen</t>
  </si>
  <si>
    <t>Gesamtfinanzierungsbedarf</t>
  </si>
  <si>
    <t>sonstiges privates Einkommen</t>
  </si>
  <si>
    <t>Sozialabgaben Aushilfen:</t>
  </si>
  <si>
    <t>Sozialabgaben Angestellte:</t>
  </si>
  <si>
    <t>Brutto Gehalt geschäftsf. Gesellschafter:</t>
  </si>
  <si>
    <t>Leasingkosten (PKW und sonst. Geräte):</t>
  </si>
  <si>
    <t>* die sogenannte AfA Tabelle
gibt es auf der Seite des</t>
  </si>
  <si>
    <t>GWG Pool (150€ bis 1.000€)</t>
  </si>
  <si>
    <t>1. Jahr</t>
  </si>
  <si>
    <t>GWG (bis 800 € pro):</t>
  </si>
  <si>
    <t>Versand und Verpackungen</t>
  </si>
  <si>
    <t>Gebühren Bank, Paypal und Kreditkarten</t>
  </si>
  <si>
    <t>Startmonat:</t>
  </si>
  <si>
    <t>Wer bist du?:</t>
  </si>
  <si>
    <t>Was bietest du an?:</t>
  </si>
  <si>
    <t>Aushilfen bis 520 Euro:</t>
  </si>
  <si>
    <t>1.</t>
  </si>
  <si>
    <t>ERMITTLUNG VERKAUFBARER STUNDEN</t>
  </si>
  <si>
    <t>pro Jahr:</t>
  </si>
  <si>
    <t>Monat</t>
  </si>
  <si>
    <t>Jahr</t>
  </si>
  <si>
    <t>Anzahl Tage</t>
  </si>
  <si>
    <t>- Wochenenden</t>
  </si>
  <si>
    <t>- Feiertage</t>
  </si>
  <si>
    <t>- Urlaubstage</t>
  </si>
  <si>
    <t>- Krankheit</t>
  </si>
  <si>
    <t>Anzahl Arbeitstage</t>
  </si>
  <si>
    <t>pro Monat:</t>
  </si>
  <si>
    <t>- Sonstige, z.B. Nebenjob</t>
  </si>
  <si>
    <t>Summe nicht verkaufb. Stunden</t>
  </si>
  <si>
    <t>Anzahl verkaufbare Stunden</t>
  </si>
  <si>
    <t>Auslastung in Prozent</t>
  </si>
  <si>
    <t>Mindeststundensatz</t>
  </si>
  <si>
    <t>Mindestumsatz pro Monat</t>
  </si>
  <si>
    <t>Summe betriebliche Kosten pro Jahr</t>
  </si>
  <si>
    <t>Summe private Kosten pro Jahr</t>
  </si>
  <si>
    <r>
      <t xml:space="preserve">verfügbare Arbeitsstd. </t>
    </r>
    <r>
      <rPr>
        <b/>
        <sz val="12"/>
        <rFont val="Tahoma"/>
        <family val="2"/>
      </rPr>
      <t>je Tag</t>
    </r>
  </si>
  <si>
    <r>
      <t xml:space="preserve">- </t>
    </r>
    <r>
      <rPr>
        <b/>
        <sz val="12"/>
        <rFont val="Tahoma"/>
        <family val="2"/>
      </rPr>
      <t>Tage</t>
    </r>
    <r>
      <rPr>
        <sz val="12"/>
        <rFont val="Tahoma"/>
        <family val="2"/>
      </rPr>
      <t xml:space="preserve"> Akquisition, Networking</t>
    </r>
  </si>
  <si>
    <r>
      <t xml:space="preserve">- </t>
    </r>
    <r>
      <rPr>
        <b/>
        <sz val="12"/>
        <rFont val="Tahoma"/>
        <family val="2"/>
      </rPr>
      <t>Tage</t>
    </r>
    <r>
      <rPr>
        <sz val="12"/>
        <rFont val="Tahoma"/>
        <family val="2"/>
      </rPr>
      <t xml:space="preserve"> Verwaltung, Organisation</t>
    </r>
  </si>
  <si>
    <r>
      <t xml:space="preserve">- </t>
    </r>
    <r>
      <rPr>
        <b/>
        <sz val="12"/>
        <rFont val="Tahoma"/>
        <family val="2"/>
      </rPr>
      <t>Tage</t>
    </r>
    <r>
      <rPr>
        <sz val="12"/>
        <rFont val="Tahoma"/>
        <family val="2"/>
      </rPr>
      <t xml:space="preserve"> Fortbildung</t>
    </r>
  </si>
  <si>
    <r>
      <t xml:space="preserve">- </t>
    </r>
    <r>
      <rPr>
        <b/>
        <sz val="12"/>
        <rFont val="Tahoma"/>
        <family val="2"/>
      </rPr>
      <t>Tage</t>
    </r>
    <r>
      <rPr>
        <sz val="12"/>
        <rFont val="Tahoma"/>
        <family val="2"/>
      </rPr>
      <t xml:space="preserve"> Besprechung, Vorbereitung</t>
    </r>
  </si>
  <si>
    <t>Anzahl mögliche Arbeitsstunden</t>
  </si>
  <si>
    <t>Materialeinsatz (nur bei Produkten)</t>
  </si>
  <si>
    <t>Stefani Rauh</t>
  </si>
  <si>
    <t>Unternehmensberatung</t>
  </si>
  <si>
    <t xml:space="preserve">Diese Tabelle ist geistiges Eigentum von Stefani Rauh. Sie darf nicht weitergegeben oder verkauft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</si>
</sst>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 &quot;;\-#,##0.00&quot; € &quot;;&quot; -&quot;#&quot; € &quot;;@\ "/>
    <numFmt numFmtId="165" formatCode="#,##0.00\ [$€-407];[Red]\-#,##0.00\ [$€-407]"/>
    <numFmt numFmtId="166" formatCode="mm/yy"/>
    <numFmt numFmtId="167" formatCode="mmmm"/>
    <numFmt numFmtId="168" formatCode="#,##0.0"/>
  </numFmts>
  <fonts count="47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i/>
      <sz val="10"/>
      <name val="Tahoma"/>
      <family val="2"/>
    </font>
    <font>
      <b/>
      <u/>
      <sz val="8"/>
      <name val="Tahoma"/>
      <family val="2"/>
    </font>
    <font>
      <u/>
      <sz val="8"/>
      <name val="Tahoma"/>
      <family val="2"/>
    </font>
    <font>
      <i/>
      <u/>
      <sz val="10"/>
      <name val="Tahoma"/>
      <family val="2"/>
    </font>
    <font>
      <b/>
      <sz val="8"/>
      <name val="Tahoma"/>
      <family val="2"/>
    </font>
    <font>
      <u/>
      <sz val="8"/>
      <color indexed="12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ahoma"/>
      <family val="2"/>
    </font>
    <font>
      <i/>
      <sz val="10"/>
      <name val="Tahoma"/>
      <family val="2"/>
      <charset val="1"/>
    </font>
    <font>
      <sz val="10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63"/>
      <name val="Calibri"/>
      <family val="2"/>
    </font>
    <font>
      <b/>
      <sz val="8"/>
      <color indexed="52"/>
      <name val="Calibri"/>
      <family val="2"/>
    </font>
    <font>
      <sz val="8"/>
      <color indexed="62"/>
      <name val="Calibri"/>
      <family val="2"/>
    </font>
    <font>
      <b/>
      <sz val="8"/>
      <color indexed="8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0"/>
      <name val="Calibri"/>
      <family val="2"/>
    </font>
    <font>
      <sz val="8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2"/>
      <name val="Calibri"/>
      <family val="2"/>
    </font>
    <font>
      <sz val="8"/>
      <color indexed="10"/>
      <name val="Calibri"/>
      <family val="2"/>
    </font>
    <font>
      <b/>
      <sz val="8"/>
      <color indexed="9"/>
      <name val="Calibri"/>
      <family val="2"/>
    </font>
    <font>
      <b/>
      <sz val="9"/>
      <color rgb="FF000000"/>
      <name val="Tahoma"/>
      <family val="2"/>
    </font>
    <font>
      <b/>
      <sz val="10"/>
      <color rgb="FF000000"/>
      <name val="Tahoma"/>
      <family val="2"/>
    </font>
    <font>
      <sz val="9"/>
      <color rgb="FF000000"/>
      <name val="Tahoma"/>
      <family val="2"/>
    </font>
    <font>
      <sz val="12"/>
      <name val="Tahoma"/>
      <family val="2"/>
    </font>
    <font>
      <i/>
      <sz val="12"/>
      <name val="Tahoma"/>
      <family val="2"/>
    </font>
    <font>
      <sz val="12"/>
      <name val="Arial"/>
      <family val="2"/>
    </font>
    <font>
      <sz val="12"/>
      <color theme="0"/>
      <name val="tahoma"/>
      <family val="2"/>
    </font>
    <font>
      <u/>
      <sz val="10"/>
      <name val="Tahoma"/>
      <family val="2"/>
    </font>
    <font>
      <sz val="10"/>
      <color theme="0"/>
      <name val="Tahom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E6E6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1" applyNumberFormat="0" applyAlignment="0" applyProtection="0"/>
    <xf numFmtId="0" fontId="22" fillId="20" borderId="2" applyNumberFormat="0" applyAlignment="0" applyProtection="0"/>
    <xf numFmtId="0" fontId="23" fillId="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164" fontId="18" fillId="0" borderId="0" applyFill="0" applyBorder="0" applyAlignment="0" applyProtection="0"/>
    <xf numFmtId="0" fontId="26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27" fillId="21" borderId="0" applyNumberFormat="0" applyBorder="0" applyAlignment="0" applyProtection="0"/>
    <xf numFmtId="0" fontId="1" fillId="22" borderId="4" applyNumberFormat="0" applyFont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23" borderId="9" applyNumberFormat="0" applyAlignment="0" applyProtection="0"/>
    <xf numFmtId="9" fontId="18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9" fontId="2" fillId="0" borderId="0" xfId="0" applyNumberFormat="1" applyFont="1" applyAlignment="1" applyProtection="1">
      <alignment horizontal="center"/>
      <protection hidden="1"/>
    </xf>
    <xf numFmtId="0" fontId="2" fillId="24" borderId="0" xfId="0" applyFont="1" applyFill="1" applyProtection="1">
      <protection hidden="1"/>
    </xf>
    <xf numFmtId="0" fontId="6" fillId="24" borderId="0" xfId="0" applyFont="1" applyFill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6" fontId="9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25" borderId="12" xfId="0" applyNumberFormat="1" applyFont="1" applyFill="1" applyBorder="1" applyAlignment="1" applyProtection="1">
      <alignment horizontal="right" vertical="center"/>
      <protection locked="0"/>
    </xf>
    <xf numFmtId="1" fontId="5" fillId="25" borderId="0" xfId="0" applyNumberFormat="1" applyFont="1" applyFill="1" applyAlignment="1" applyProtection="1">
      <alignment horizontal="right" vertical="center"/>
      <protection locked="0"/>
    </xf>
    <xf numFmtId="165" fontId="5" fillId="0" borderId="0" xfId="0" applyNumberFormat="1" applyFont="1" applyAlignment="1">
      <alignment horizontal="right" vertical="center"/>
    </xf>
    <xf numFmtId="165" fontId="5" fillId="25" borderId="14" xfId="0" applyNumberFormat="1" applyFont="1" applyFill="1" applyBorder="1" applyAlignment="1" applyProtection="1">
      <alignment horizontal="right" vertical="center"/>
      <protection locked="0"/>
    </xf>
    <xf numFmtId="1" fontId="5" fillId="0" borderId="0" xfId="0" applyNumberFormat="1" applyFont="1" applyAlignment="1">
      <alignment horizontal="right" vertical="center"/>
    </xf>
    <xf numFmtId="1" fontId="5" fillId="25" borderId="16" xfId="0" applyNumberFormat="1" applyFont="1" applyFill="1" applyBorder="1" applyAlignment="1" applyProtection="1">
      <alignment horizontal="right" vertical="center"/>
      <protection locked="0"/>
    </xf>
    <xf numFmtId="1" fontId="5" fillId="25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1" fontId="5" fillId="0" borderId="18" xfId="3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3" fontId="5" fillId="0" borderId="13" xfId="30" applyNumberFormat="1" applyFont="1" applyBorder="1" applyAlignment="1">
      <alignment horizontal="center" vertical="center"/>
    </xf>
    <xf numFmtId="168" fontId="5" fillId="25" borderId="15" xfId="0" applyNumberFormat="1" applyFont="1" applyFill="1" applyBorder="1" applyAlignment="1" applyProtection="1">
      <alignment horizontal="right" vertical="center"/>
      <protection locked="0"/>
    </xf>
    <xf numFmtId="9" fontId="5" fillId="25" borderId="15" xfId="0" applyNumberFormat="1" applyFont="1" applyFill="1" applyBorder="1" applyAlignment="1" applyProtection="1">
      <alignment horizontal="right" vertical="center"/>
      <protection locked="0"/>
    </xf>
    <xf numFmtId="165" fontId="5" fillId="0" borderId="15" xfId="30" applyNumberFormat="1" applyFont="1" applyBorder="1" applyAlignment="1">
      <alignment horizontal="right" vertical="center"/>
    </xf>
    <xf numFmtId="168" fontId="5" fillId="25" borderId="19" xfId="0" applyNumberFormat="1" applyFont="1" applyFill="1" applyBorder="1" applyAlignment="1" applyProtection="1">
      <alignment horizontal="right" vertical="center"/>
      <protection locked="0"/>
    </xf>
    <xf numFmtId="9" fontId="5" fillId="25" borderId="19" xfId="0" applyNumberFormat="1" applyFont="1" applyFill="1" applyBorder="1" applyAlignment="1" applyProtection="1">
      <alignment horizontal="right" vertical="center"/>
      <protection locked="0"/>
    </xf>
    <xf numFmtId="165" fontId="10" fillId="0" borderId="0" xfId="0" applyNumberFormat="1" applyFont="1" applyAlignment="1">
      <alignment horizontal="right" vertical="center"/>
    </xf>
    <xf numFmtId="0" fontId="11" fillId="0" borderId="0" xfId="32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5" fontId="5" fillId="25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165" fontId="10" fillId="0" borderId="23" xfId="0" applyNumberFormat="1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6" fillId="25" borderId="0" xfId="0" applyFont="1" applyFill="1" applyAlignment="1" applyProtection="1">
      <alignment horizontal="center"/>
      <protection locked="0" hidden="1"/>
    </xf>
    <xf numFmtId="14" fontId="17" fillId="25" borderId="0" xfId="0" applyNumberFormat="1" applyFont="1" applyFill="1" applyAlignment="1" applyProtection="1">
      <alignment horizontal="center"/>
      <protection locked="0" hidden="1"/>
    </xf>
    <xf numFmtId="0" fontId="18" fillId="0" borderId="0" xfId="0" applyFont="1"/>
    <xf numFmtId="14" fontId="2" fillId="0" borderId="0" xfId="0" applyNumberFormat="1" applyFont="1" applyAlignment="1" applyProtection="1">
      <alignment horizontal="center"/>
      <protection hidden="1"/>
    </xf>
    <xf numFmtId="10" fontId="6" fillId="25" borderId="0" xfId="0" applyNumberFormat="1" applyFont="1" applyFill="1" applyAlignment="1" applyProtection="1">
      <alignment horizontal="center"/>
      <protection locked="0" hidden="1"/>
    </xf>
    <xf numFmtId="165" fontId="5" fillId="0" borderId="26" xfId="3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hidden="1"/>
    </xf>
    <xf numFmtId="165" fontId="5" fillId="25" borderId="16" xfId="0" applyNumberFormat="1" applyFont="1" applyFill="1" applyBorder="1" applyAlignment="1" applyProtection="1">
      <alignment horizontal="right" vertical="center"/>
      <protection locked="0"/>
    </xf>
    <xf numFmtId="165" fontId="2" fillId="0" borderId="0" xfId="0" applyNumberFormat="1" applyFont="1" applyAlignment="1" applyProtection="1">
      <alignment horizontal="right" vertical="center"/>
      <protection hidden="1"/>
    </xf>
    <xf numFmtId="3" fontId="10" fillId="0" borderId="0" xfId="0" applyNumberFormat="1" applyFont="1" applyAlignment="1">
      <alignment horizontal="center" vertical="center"/>
    </xf>
    <xf numFmtId="1" fontId="5" fillId="26" borderId="0" xfId="0" applyNumberFormat="1" applyFont="1" applyFill="1" applyAlignment="1" applyProtection="1">
      <alignment horizontal="right"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39" fillId="0" borderId="0" xfId="0" quotePrefix="1" applyFont="1"/>
    <xf numFmtId="0" fontId="16" fillId="0" borderId="0" xfId="0" applyFont="1"/>
    <xf numFmtId="165" fontId="39" fillId="0" borderId="0" xfId="0" applyNumberFormat="1" applyFont="1" applyAlignment="1" applyProtection="1">
      <alignment horizontal="right" vertical="center"/>
      <protection locked="0"/>
    </xf>
    <xf numFmtId="0" fontId="39" fillId="0" borderId="0" xfId="0" applyFont="1" applyAlignment="1">
      <alignment horizontal="center"/>
    </xf>
    <xf numFmtId="3" fontId="39" fillId="0" borderId="0" xfId="0" applyNumberFormat="1" applyFont="1" applyAlignment="1">
      <alignment horizontal="center"/>
    </xf>
    <xf numFmtId="3" fontId="16" fillId="0" borderId="29" xfId="0" applyNumberFormat="1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/>
    <xf numFmtId="9" fontId="16" fillId="0" borderId="0" xfId="44" applyFont="1" applyFill="1" applyBorder="1" applyAlignment="1" applyProtection="1">
      <alignment horizontal="center"/>
    </xf>
    <xf numFmtId="3" fontId="39" fillId="28" borderId="0" xfId="0" applyNumberFormat="1" applyFont="1" applyFill="1" applyAlignment="1" applyProtection="1">
      <alignment horizontal="center"/>
      <protection locked="0"/>
    </xf>
    <xf numFmtId="4" fontId="39" fillId="28" borderId="0" xfId="0" applyNumberFormat="1" applyFont="1" applyFill="1" applyAlignment="1" applyProtection="1">
      <alignment horizontal="center"/>
      <protection locked="0"/>
    </xf>
    <xf numFmtId="1" fontId="42" fillId="29" borderId="0" xfId="0" applyNumberFormat="1" applyFont="1" applyFill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167" fontId="43" fillId="0" borderId="0" xfId="0" applyNumberFormat="1" applyFont="1" applyAlignment="1" applyProtection="1">
      <alignment horizontal="center" vertical="center"/>
      <protection hidden="1"/>
    </xf>
    <xf numFmtId="165" fontId="2" fillId="25" borderId="20" xfId="0" applyNumberFormat="1" applyFont="1" applyFill="1" applyBorder="1" applyAlignment="1" applyProtection="1">
      <alignment horizontal="right" vertical="center"/>
      <protection locked="0"/>
    </xf>
    <xf numFmtId="165" fontId="43" fillId="0" borderId="0" xfId="0" applyNumberFormat="1" applyFont="1" applyAlignment="1" applyProtection="1">
      <alignment horizontal="right" vertical="center"/>
      <protection hidden="1"/>
    </xf>
    <xf numFmtId="165" fontId="2" fillId="25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 hidden="1"/>
    </xf>
    <xf numFmtId="165" fontId="2" fillId="25" borderId="22" xfId="0" applyNumberFormat="1" applyFont="1" applyFill="1" applyBorder="1" applyAlignment="1" applyProtection="1">
      <alignment horizontal="right" vertical="center"/>
      <protection locked="0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0" fontId="2" fillId="0" borderId="27" xfId="0" applyFont="1" applyBorder="1" applyAlignment="1" applyProtection="1">
      <alignment horizontal="left" vertical="center"/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5" fontId="43" fillId="0" borderId="10" xfId="0" applyNumberFormat="1" applyFont="1" applyBorder="1" applyAlignment="1" applyProtection="1">
      <alignment horizontal="right" vertical="center"/>
      <protection hidden="1"/>
    </xf>
    <xf numFmtId="165" fontId="4" fillId="0" borderId="0" xfId="0" applyNumberFormat="1" applyFont="1" applyAlignment="1" applyProtection="1">
      <alignment horizontal="right" vertical="center"/>
      <protection hidden="1"/>
    </xf>
    <xf numFmtId="0" fontId="43" fillId="0" borderId="0" xfId="0" applyFont="1" applyAlignment="1" applyProtection="1">
      <alignment horizontal="left" vertical="center"/>
      <protection hidden="1"/>
    </xf>
    <xf numFmtId="4" fontId="2" fillId="0" borderId="0" xfId="0" quotePrefix="1" applyNumberFormat="1" applyFont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4" fontId="44" fillId="0" borderId="0" xfId="0" applyNumberFormat="1" applyFont="1" applyAlignment="1" applyProtection="1">
      <alignment vertical="center"/>
      <protection hidden="1"/>
    </xf>
    <xf numFmtId="0" fontId="5" fillId="29" borderId="0" xfId="0" applyFont="1" applyFill="1" applyAlignment="1">
      <alignment horizontal="center" vertical="center"/>
    </xf>
    <xf numFmtId="165" fontId="10" fillId="0" borderId="30" xfId="0" applyNumberFormat="1" applyFont="1" applyBorder="1" applyAlignment="1" applyProtection="1">
      <alignment horizontal="right" vertical="center"/>
      <protection hidden="1"/>
    </xf>
    <xf numFmtId="1" fontId="5" fillId="25" borderId="31" xfId="0" applyNumberFormat="1" applyFont="1" applyFill="1" applyBorder="1" applyAlignment="1" applyProtection="1">
      <alignment horizontal="right" vertical="center"/>
      <protection locked="0"/>
    </xf>
    <xf numFmtId="165" fontId="5" fillId="27" borderId="0" xfId="0" applyNumberFormat="1" applyFont="1" applyFill="1" applyAlignment="1" applyProtection="1">
      <alignment horizontal="right" vertical="center"/>
      <protection locked="0"/>
    </xf>
    <xf numFmtId="165" fontId="10" fillId="29" borderId="0" xfId="0" applyNumberFormat="1" applyFont="1" applyFill="1" applyAlignment="1" applyProtection="1">
      <alignment horizontal="right" vertical="center"/>
      <protection hidden="1"/>
    </xf>
    <xf numFmtId="0" fontId="4" fillId="24" borderId="0" xfId="0" applyFont="1" applyFill="1" applyAlignment="1" applyProtection="1">
      <alignment horizontal="left"/>
      <protection hidden="1"/>
    </xf>
    <xf numFmtId="0" fontId="43" fillId="24" borderId="0" xfId="0" applyFont="1" applyFill="1" applyAlignment="1" applyProtection="1">
      <alignment horizontal="center"/>
      <protection hidden="1"/>
    </xf>
    <xf numFmtId="0" fontId="4" fillId="24" borderId="0" xfId="0" applyFont="1" applyFill="1" applyAlignment="1" applyProtection="1">
      <alignment horizontal="center"/>
      <protection hidden="1"/>
    </xf>
    <xf numFmtId="0" fontId="2" fillId="24" borderId="0" xfId="0" applyFont="1" applyFill="1" applyAlignment="1" applyProtection="1">
      <alignment horizontal="right"/>
      <protection hidden="1"/>
    </xf>
    <xf numFmtId="3" fontId="2" fillId="24" borderId="0" xfId="0" applyNumberFormat="1" applyFont="1" applyFill="1" applyAlignment="1" applyProtection="1">
      <alignment horizontal="center"/>
      <protection hidden="1"/>
    </xf>
    <xf numFmtId="165" fontId="2" fillId="25" borderId="28" xfId="0" applyNumberFormat="1" applyFont="1" applyFill="1" applyBorder="1" applyAlignment="1" applyProtection="1">
      <alignment horizontal="right"/>
      <protection locked="0"/>
    </xf>
    <xf numFmtId="165" fontId="2" fillId="24" borderId="0" xfId="0" applyNumberFormat="1" applyFont="1" applyFill="1" applyAlignment="1" applyProtection="1">
      <alignment horizontal="right"/>
      <protection hidden="1"/>
    </xf>
    <xf numFmtId="49" fontId="3" fillId="24" borderId="0" xfId="0" applyNumberFormat="1" applyFont="1" applyFill="1" applyAlignment="1" applyProtection="1">
      <alignment horizontal="right"/>
      <protection hidden="1"/>
    </xf>
    <xf numFmtId="165" fontId="43" fillId="0" borderId="0" xfId="0" applyNumberFormat="1" applyFont="1" applyAlignment="1" applyProtection="1">
      <alignment horizontal="right"/>
      <protection hidden="1"/>
    </xf>
    <xf numFmtId="165" fontId="43" fillId="24" borderId="0" xfId="0" applyNumberFormat="1" applyFont="1" applyFill="1" applyAlignment="1" applyProtection="1">
      <alignment horizontal="right"/>
      <protection hidden="1"/>
    </xf>
    <xf numFmtId="0" fontId="3" fillId="24" borderId="0" xfId="0" applyFont="1" applyFill="1" applyAlignment="1" applyProtection="1">
      <alignment horizontal="right"/>
      <protection hidden="1"/>
    </xf>
    <xf numFmtId="0" fontId="2" fillId="24" borderId="10" xfId="0" applyFont="1" applyFill="1" applyBorder="1" applyAlignment="1" applyProtection="1">
      <alignment horizontal="right"/>
      <protection hidden="1"/>
    </xf>
    <xf numFmtId="165" fontId="2" fillId="0" borderId="10" xfId="0" applyNumberFormat="1" applyFont="1" applyBorder="1" applyAlignment="1" applyProtection="1">
      <alignment horizontal="right"/>
      <protection hidden="1"/>
    </xf>
    <xf numFmtId="165" fontId="2" fillId="24" borderId="10" xfId="0" applyNumberFormat="1" applyFont="1" applyFill="1" applyBorder="1" applyAlignment="1" applyProtection="1">
      <alignment horizontal="right"/>
      <protection hidden="1"/>
    </xf>
    <xf numFmtId="0" fontId="3" fillId="24" borderId="0" xfId="0" applyFont="1" applyFill="1" applyAlignment="1" applyProtection="1">
      <alignment horizontal="left"/>
      <protection hidden="1"/>
    </xf>
    <xf numFmtId="165" fontId="2" fillId="0" borderId="0" xfId="0" applyNumberFormat="1" applyFont="1" applyAlignment="1" applyProtection="1">
      <alignment horizontal="right"/>
      <protection hidden="1"/>
    </xf>
    <xf numFmtId="3" fontId="2" fillId="24" borderId="25" xfId="0" applyNumberFormat="1" applyFont="1" applyFill="1" applyBorder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right"/>
      <protection hidden="1"/>
    </xf>
    <xf numFmtId="165" fontId="4" fillId="24" borderId="0" xfId="0" applyNumberFormat="1" applyFont="1" applyFill="1" applyAlignment="1" applyProtection="1">
      <alignment horizontal="right"/>
      <protection hidden="1"/>
    </xf>
    <xf numFmtId="0" fontId="2" fillId="24" borderId="0" xfId="0" applyFont="1" applyFill="1" applyAlignment="1" applyProtection="1">
      <alignment horizontal="center"/>
      <protection hidden="1"/>
    </xf>
    <xf numFmtId="3" fontId="39" fillId="29" borderId="0" xfId="0" applyNumberFormat="1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9" fontId="16" fillId="0" borderId="0" xfId="44" applyFont="1" applyFill="1" applyBorder="1" applyAlignment="1" applyProtection="1">
      <alignment horizontal="center"/>
    </xf>
    <xf numFmtId="0" fontId="16" fillId="0" borderId="0" xfId="0" applyFont="1" applyAlignment="1">
      <alignment horizont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 xr:uid="{00000000-0005-0000-0000-00001D000000}"/>
    <cellStyle name="Gut" xfId="31" builtinId="26" customBuiltin="1"/>
    <cellStyle name="Link" xfId="32" builtinId="8"/>
    <cellStyle name="Neutral" xfId="33" builtinId="28" customBuiltin="1"/>
    <cellStyle name="Notiz" xfId="34" builtinId="10" customBuiltin="1"/>
    <cellStyle name="Prozent 2" xfId="44" xr:uid="{00000000-0005-0000-0000-000022000000}"/>
    <cellStyle name="Schlecht" xfId="35" builtinId="27" customBuiltin="1"/>
    <cellStyle name="Standard" xfId="0" builtinId="0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FF"/>
      <color rgb="FFFF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://www.bundesfinanzministerium.de/Content/DE/Standardartikel/Themen/Steuern/Weitere_Steuerthemen/Betriebspruefung/AfA-Tabellen/afa-tabell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D24"/>
  <sheetViews>
    <sheetView showGridLines="0" zoomScale="125" zoomScaleNormal="125" workbookViewId="0">
      <selection activeCell="C8" sqref="C8"/>
    </sheetView>
  </sheetViews>
  <sheetFormatPr baseColWidth="10" defaultColWidth="11.5" defaultRowHeight="13" x14ac:dyDescent="0.15"/>
  <cols>
    <col min="1" max="1" width="30.6640625" style="1" customWidth="1"/>
    <col min="2" max="2" width="11.5" style="2" customWidth="1"/>
    <col min="3" max="3" width="31.83203125" style="3" customWidth="1"/>
    <col min="4" max="254" width="11.5" style="2" customWidth="1"/>
    <col min="255" max="16384" width="11.5" style="2"/>
  </cols>
  <sheetData>
    <row r="1" spans="1:4" x14ac:dyDescent="0.15">
      <c r="A1" s="4"/>
    </row>
    <row r="2" spans="1:4" ht="15" x14ac:dyDescent="0.15">
      <c r="B2" s="55" t="s">
        <v>0</v>
      </c>
    </row>
    <row r="3" spans="1:4" x14ac:dyDescent="0.15">
      <c r="A3" s="5"/>
    </row>
    <row r="4" spans="1:4" x14ac:dyDescent="0.15">
      <c r="A4" s="5"/>
    </row>
    <row r="5" spans="1:4" x14ac:dyDescent="0.15">
      <c r="A5" s="5"/>
    </row>
    <row r="8" spans="1:4" x14ac:dyDescent="0.15">
      <c r="A8" s="1" t="s">
        <v>1</v>
      </c>
      <c r="C8" s="56" t="s">
        <v>125</v>
      </c>
    </row>
    <row r="10" spans="1:4" x14ac:dyDescent="0.15">
      <c r="A10" s="1" t="s">
        <v>95</v>
      </c>
      <c r="C10" s="56" t="s">
        <v>125</v>
      </c>
    </row>
    <row r="12" spans="1:4" x14ac:dyDescent="0.15">
      <c r="A12" s="1" t="s">
        <v>96</v>
      </c>
      <c r="C12" s="56" t="s">
        <v>126</v>
      </c>
    </row>
    <row r="14" spans="1:4" x14ac:dyDescent="0.15">
      <c r="A14" s="1" t="s">
        <v>94</v>
      </c>
      <c r="C14" s="57">
        <v>45352</v>
      </c>
      <c r="D14"/>
    </row>
    <row r="15" spans="1:4" x14ac:dyDescent="0.15">
      <c r="C15" s="58"/>
    </row>
    <row r="16" spans="1:4" x14ac:dyDescent="0.15">
      <c r="A16" s="1" t="s">
        <v>2</v>
      </c>
      <c r="C16" s="59">
        <f ca="1">TODAY()</f>
        <v>45326</v>
      </c>
    </row>
    <row r="17" spans="1:4" x14ac:dyDescent="0.15">
      <c r="C17" s="6"/>
    </row>
    <row r="18" spans="1:4" x14ac:dyDescent="0.15">
      <c r="A18" s="1" t="s">
        <v>3</v>
      </c>
      <c r="C18" s="60">
        <v>0.19</v>
      </c>
    </row>
    <row r="24" spans="1:4" x14ac:dyDescent="0.15">
      <c r="C24" s="1"/>
      <c r="D24" s="1" t="s">
        <v>127</v>
      </c>
    </row>
  </sheetData>
  <sheetProtection algorithmName="SHA-512" hashValue="/OQDhBjoxqvGzOEZptntjs/q6gl9Bvbdx0K/wtSMh2U8JPcPeX9qyU5bgvXRhBcEp7thPdWAuIDRAk4XKx7AAA==" saltValue="LEesPOLK7bn/EIYGNm70oA==" spinCount="100000" sheet="1" objects="1" scenarios="1" selectLockedCells="1"/>
  <phoneticPr fontId="13" type="noConversion"/>
  <printOptions horizontalCentered="1" verticalCentered="1"/>
  <pageMargins left="0.15748031496062992" right="0.15748031496062992" top="0.98425196850393704" bottom="0.98425196850393704" header="0.51181102362204722" footer="0.51181102362204722"/>
  <pageSetup paperSize="9" scale="125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</sheetPr>
  <dimension ref="A1:C51"/>
  <sheetViews>
    <sheetView showGridLines="0" topLeftCell="A26" zoomScaleNormal="100" workbookViewId="0">
      <selection activeCell="B37" sqref="B37"/>
    </sheetView>
  </sheetViews>
  <sheetFormatPr baseColWidth="10" defaultColWidth="11.5" defaultRowHeight="26.25" customHeight="1" x14ac:dyDescent="0.15"/>
  <cols>
    <col min="1" max="1" width="29.83203125" style="7" customWidth="1"/>
    <col min="2" max="2" width="11" style="7" customWidth="1"/>
    <col min="3" max="3" width="15.5" style="7" bestFit="1" customWidth="1"/>
    <col min="4" max="249" width="11.5" style="7" customWidth="1"/>
    <col min="250" max="16384" width="11.5" style="7"/>
  </cols>
  <sheetData>
    <row r="1" spans="1:3" ht="26.25" customHeight="1" x14ac:dyDescent="0.15">
      <c r="A1" s="8" t="str">
        <f>Deckblatt!C10</f>
        <v>Stefani Rauh</v>
      </c>
    </row>
    <row r="2" spans="1:3" ht="26.25" customHeight="1" x14ac:dyDescent="0.15">
      <c r="A2" s="108" t="str">
        <f>CONCATENATE("Privater Bedarf (",TEXT(Deckblatt!C14,"MM.JJJJ")," - ",TEXT(EDATE(Deckblatt!C14,35),"MM.JJJJ"),")")</f>
        <v>Privater Bedarf (03.2024 - 02.2027)</v>
      </c>
      <c r="B2" s="109" t="s">
        <v>4</v>
      </c>
      <c r="C2" s="110" t="str">
        <f>CONCATENATE(TEXT(Deckblatt!C14,"MM.JJJJ")," - ",TEXT(EDATE(Deckblatt!C14,11),"MM.JJJJ"))</f>
        <v>03.2024 - 02.2025</v>
      </c>
    </row>
    <row r="3" spans="1:3" ht="13.5" customHeight="1" x14ac:dyDescent="0.15">
      <c r="A3" s="111"/>
      <c r="B3" s="112"/>
      <c r="C3" s="112"/>
    </row>
    <row r="4" spans="1:3" ht="18" customHeight="1" x14ac:dyDescent="0.15">
      <c r="A4" s="108" t="s">
        <v>5</v>
      </c>
      <c r="B4" s="112"/>
      <c r="C4" s="112"/>
    </row>
    <row r="5" spans="1:3" ht="26.25" customHeight="1" x14ac:dyDescent="0.15">
      <c r="A5" s="111" t="s">
        <v>6</v>
      </c>
      <c r="B5" s="113">
        <v>1000</v>
      </c>
      <c r="C5" s="114">
        <f>SUM(B5)*12</f>
        <v>12000</v>
      </c>
    </row>
    <row r="6" spans="1:3" ht="26.25" customHeight="1" x14ac:dyDescent="0.15">
      <c r="A6" s="111" t="s">
        <v>7</v>
      </c>
      <c r="B6" s="113">
        <v>150</v>
      </c>
      <c r="C6" s="114">
        <f>SUM(B6)*12</f>
        <v>1800</v>
      </c>
    </row>
    <row r="7" spans="1:3" ht="26.25" customHeight="1" x14ac:dyDescent="0.15">
      <c r="A7" s="111" t="s">
        <v>8</v>
      </c>
      <c r="B7" s="113">
        <v>30</v>
      </c>
      <c r="C7" s="114">
        <f>SUM(B7)*12</f>
        <v>360</v>
      </c>
    </row>
    <row r="8" spans="1:3" ht="26.25" customHeight="1" x14ac:dyDescent="0.15">
      <c r="A8" s="115" t="s">
        <v>9</v>
      </c>
      <c r="B8" s="116">
        <f>SUM(B5:B7)</f>
        <v>1180</v>
      </c>
      <c r="C8" s="117">
        <f>SUM(C5:C7)</f>
        <v>14160</v>
      </c>
    </row>
    <row r="9" spans="1:3" ht="26.25" customHeight="1" x14ac:dyDescent="0.15">
      <c r="A9" s="108" t="s">
        <v>10</v>
      </c>
      <c r="B9" s="112"/>
      <c r="C9" s="112"/>
    </row>
    <row r="10" spans="1:3" ht="26.25" customHeight="1" x14ac:dyDescent="0.15">
      <c r="A10" s="111" t="s">
        <v>11</v>
      </c>
      <c r="B10" s="113">
        <v>400</v>
      </c>
      <c r="C10" s="114">
        <f>SUM(B10)*12</f>
        <v>4800</v>
      </c>
    </row>
    <row r="11" spans="1:3" ht="26.25" customHeight="1" x14ac:dyDescent="0.15">
      <c r="A11" s="111" t="s">
        <v>12</v>
      </c>
      <c r="B11" s="113">
        <v>100</v>
      </c>
      <c r="C11" s="114">
        <f>SUM(B11)*12</f>
        <v>1200</v>
      </c>
    </row>
    <row r="12" spans="1:3" ht="26.25" customHeight="1" x14ac:dyDescent="0.15">
      <c r="A12" s="111" t="s">
        <v>13</v>
      </c>
      <c r="B12" s="113">
        <v>99</v>
      </c>
      <c r="C12" s="114">
        <f>SUM(B12)*12</f>
        <v>1188</v>
      </c>
    </row>
    <row r="13" spans="1:3" ht="26.25" customHeight="1" x14ac:dyDescent="0.15">
      <c r="A13" s="118" t="s">
        <v>9</v>
      </c>
      <c r="B13" s="116">
        <f>SUM(B10:B12)</f>
        <v>599</v>
      </c>
      <c r="C13" s="117">
        <f>SUM(C10:C12)</f>
        <v>7188</v>
      </c>
    </row>
    <row r="14" spans="1:3" ht="26.25" customHeight="1" x14ac:dyDescent="0.15">
      <c r="A14" s="108" t="s">
        <v>14</v>
      </c>
      <c r="B14" s="112"/>
      <c r="C14" s="112"/>
    </row>
    <row r="15" spans="1:3" ht="26.25" customHeight="1" x14ac:dyDescent="0.15">
      <c r="A15" s="111" t="s">
        <v>15</v>
      </c>
      <c r="B15" s="113">
        <v>400</v>
      </c>
      <c r="C15" s="114">
        <f>SUM(B15)*12</f>
        <v>4800</v>
      </c>
    </row>
    <row r="16" spans="1:3" ht="26.25" customHeight="1" x14ac:dyDescent="0.15">
      <c r="A16" s="111" t="s">
        <v>16</v>
      </c>
      <c r="B16" s="113">
        <v>150</v>
      </c>
      <c r="C16" s="114">
        <f>SUM(B16)*12</f>
        <v>1800</v>
      </c>
    </row>
    <row r="17" spans="1:3" ht="26.25" customHeight="1" x14ac:dyDescent="0.15">
      <c r="A17" s="111" t="s">
        <v>17</v>
      </c>
      <c r="B17" s="113">
        <v>100</v>
      </c>
      <c r="C17" s="114">
        <f>SUM(B17)*12</f>
        <v>1200</v>
      </c>
    </row>
    <row r="18" spans="1:3" ht="26.25" customHeight="1" x14ac:dyDescent="0.15">
      <c r="A18" s="111" t="s">
        <v>18</v>
      </c>
      <c r="B18" s="113">
        <f>100/12</f>
        <v>8.3333333333333339</v>
      </c>
      <c r="C18" s="114">
        <f>SUM(B18)*12</f>
        <v>100</v>
      </c>
    </row>
    <row r="19" spans="1:3" ht="26.25" customHeight="1" x14ac:dyDescent="0.15">
      <c r="A19" s="118" t="s">
        <v>9</v>
      </c>
      <c r="B19" s="116">
        <f>SUM(B15:B18)</f>
        <v>658.33333333333337</v>
      </c>
      <c r="C19" s="117">
        <f>SUM(C15:C18)</f>
        <v>7900</v>
      </c>
    </row>
    <row r="20" spans="1:3" ht="26.25" customHeight="1" x14ac:dyDescent="0.15">
      <c r="A20" s="108" t="s">
        <v>19</v>
      </c>
      <c r="B20" s="112"/>
      <c r="C20" s="112"/>
    </row>
    <row r="21" spans="1:3" ht="26.25" customHeight="1" x14ac:dyDescent="0.15">
      <c r="A21" s="111" t="s">
        <v>20</v>
      </c>
      <c r="B21" s="113"/>
      <c r="C21" s="114">
        <f>SUM(B21)*12</f>
        <v>0</v>
      </c>
    </row>
    <row r="22" spans="1:3" ht="26.25" customHeight="1" x14ac:dyDescent="0.15">
      <c r="A22" s="111" t="s">
        <v>21</v>
      </c>
      <c r="B22" s="113">
        <v>50</v>
      </c>
      <c r="C22" s="114">
        <f>SUM(B22)*12</f>
        <v>600</v>
      </c>
    </row>
    <row r="23" spans="1:3" ht="26.25" customHeight="1" x14ac:dyDescent="0.15">
      <c r="A23" s="118" t="s">
        <v>9</v>
      </c>
      <c r="B23" s="116">
        <f>SUM(B21:B22)</f>
        <v>50</v>
      </c>
      <c r="C23" s="117">
        <f>SUM(C21:C22)</f>
        <v>600</v>
      </c>
    </row>
    <row r="24" spans="1:3" ht="26.25" customHeight="1" x14ac:dyDescent="0.15">
      <c r="A24" s="108" t="s">
        <v>22</v>
      </c>
      <c r="B24" s="112"/>
      <c r="C24" s="112"/>
    </row>
    <row r="25" spans="1:3" ht="26.25" customHeight="1" x14ac:dyDescent="0.15">
      <c r="A25" s="111" t="s">
        <v>23</v>
      </c>
      <c r="B25" s="113"/>
      <c r="C25" s="114">
        <f>SUM(B25)*12</f>
        <v>0</v>
      </c>
    </row>
    <row r="26" spans="1:3" ht="26.25" customHeight="1" x14ac:dyDescent="0.15">
      <c r="A26" s="111" t="s">
        <v>24</v>
      </c>
      <c r="B26" s="113">
        <v>10</v>
      </c>
      <c r="C26" s="114">
        <f>SUM(B26)*12</f>
        <v>120</v>
      </c>
    </row>
    <row r="27" spans="1:3" ht="26.25" customHeight="1" x14ac:dyDescent="0.15">
      <c r="A27" s="111" t="s">
        <v>25</v>
      </c>
      <c r="B27" s="113"/>
      <c r="C27" s="114">
        <f>SUM(B27)*12</f>
        <v>0</v>
      </c>
    </row>
    <row r="28" spans="1:3" ht="26.25" customHeight="1" x14ac:dyDescent="0.15">
      <c r="A28" s="111" t="s">
        <v>26</v>
      </c>
      <c r="B28" s="113"/>
      <c r="C28" s="114">
        <f>SUM(B28)*12</f>
        <v>0</v>
      </c>
    </row>
    <row r="29" spans="1:3" ht="26.25" customHeight="1" x14ac:dyDescent="0.15">
      <c r="A29" s="111" t="s">
        <v>27</v>
      </c>
      <c r="B29" s="113">
        <v>200</v>
      </c>
      <c r="C29" s="114">
        <f>SUM(B29)*12</f>
        <v>2400</v>
      </c>
    </row>
    <row r="30" spans="1:3" ht="26.25" customHeight="1" x14ac:dyDescent="0.15">
      <c r="A30" s="119" t="s">
        <v>9</v>
      </c>
      <c r="B30" s="120">
        <f>SUM(B25:B29)</f>
        <v>210</v>
      </c>
      <c r="C30" s="121">
        <f>SUM(C25:C29)</f>
        <v>2520</v>
      </c>
    </row>
    <row r="31" spans="1:3" ht="26.25" customHeight="1" x14ac:dyDescent="0.15">
      <c r="A31" s="122" t="s">
        <v>28</v>
      </c>
      <c r="B31" s="116">
        <f>SUM(B30,B23,B19,B13,B8)</f>
        <v>2697.3333333333335</v>
      </c>
      <c r="C31" s="117">
        <f>SUM(C30,C23,C19,C13,C8)</f>
        <v>32368</v>
      </c>
    </row>
    <row r="32" spans="1:3" ht="17.25" customHeight="1" x14ac:dyDescent="0.15">
      <c r="A32" s="111"/>
      <c r="B32" s="112"/>
      <c r="C32" s="112"/>
    </row>
    <row r="33" spans="1:3" ht="26.25" customHeight="1" x14ac:dyDescent="0.15">
      <c r="A33" s="108" t="s">
        <v>29</v>
      </c>
      <c r="B33" s="112"/>
      <c r="C33" s="112"/>
    </row>
    <row r="34" spans="1:3" ht="26.25" customHeight="1" x14ac:dyDescent="0.15">
      <c r="A34" s="111" t="s">
        <v>30</v>
      </c>
      <c r="B34" s="113"/>
      <c r="C34" s="114">
        <f>SUM(B34)*12</f>
        <v>0</v>
      </c>
    </row>
    <row r="35" spans="1:3" ht="26.25" customHeight="1" x14ac:dyDescent="0.15">
      <c r="A35" s="111" t="s">
        <v>31</v>
      </c>
      <c r="B35" s="113"/>
      <c r="C35" s="114">
        <f>SUM(B35)*12</f>
        <v>0</v>
      </c>
    </row>
    <row r="36" spans="1:3" ht="26.25" customHeight="1" x14ac:dyDescent="0.15">
      <c r="A36" s="111" t="s">
        <v>32</v>
      </c>
      <c r="B36" s="113"/>
      <c r="C36" s="114">
        <f>SUM(B36)*12</f>
        <v>0</v>
      </c>
    </row>
    <row r="37" spans="1:3" ht="26.25" customHeight="1" x14ac:dyDescent="0.15">
      <c r="A37" s="111" t="s">
        <v>83</v>
      </c>
      <c r="B37" s="113"/>
      <c r="C37" s="114">
        <f>SUM(B37)*12</f>
        <v>0</v>
      </c>
    </row>
    <row r="38" spans="1:3" ht="26.25" customHeight="1" x14ac:dyDescent="0.15">
      <c r="A38" s="122" t="s">
        <v>33</v>
      </c>
      <c r="B38" s="123">
        <f>SUM(B34:B37)</f>
        <v>0</v>
      </c>
      <c r="C38" s="114">
        <f>SUM(C34:C37)</f>
        <v>0</v>
      </c>
    </row>
    <row r="39" spans="1:3" ht="26.25" customHeight="1" x14ac:dyDescent="0.15">
      <c r="A39" s="119"/>
      <c r="B39" s="124"/>
      <c r="C39" s="124"/>
    </row>
    <row r="40" spans="1:3" ht="26.25" customHeight="1" x14ac:dyDescent="0.15">
      <c r="A40" s="122" t="s">
        <v>34</v>
      </c>
      <c r="B40" s="125">
        <f t="shared" ref="B40:C40" si="0">SUM(B31-B38)</f>
        <v>2697.3333333333335</v>
      </c>
      <c r="C40" s="126">
        <f t="shared" si="0"/>
        <v>32368</v>
      </c>
    </row>
    <row r="41" spans="1:3" ht="26.25" customHeight="1" x14ac:dyDescent="0.15">
      <c r="B41" s="127"/>
      <c r="C41" s="127"/>
    </row>
    <row r="42" spans="1:3" ht="26.25" customHeight="1" x14ac:dyDescent="0.15">
      <c r="B42" s="127"/>
      <c r="C42" s="127" t="s">
        <v>127</v>
      </c>
    </row>
    <row r="43" spans="1:3" ht="26.25" customHeight="1" x14ac:dyDescent="0.15">
      <c r="B43" s="127"/>
      <c r="C43" s="127"/>
    </row>
    <row r="44" spans="1:3" ht="26.25" customHeight="1" x14ac:dyDescent="0.15">
      <c r="B44" s="127"/>
      <c r="C44" s="127"/>
    </row>
    <row r="45" spans="1:3" ht="26.25" customHeight="1" x14ac:dyDescent="0.15">
      <c r="B45" s="127"/>
      <c r="C45" s="127"/>
    </row>
    <row r="46" spans="1:3" ht="26.25" customHeight="1" x14ac:dyDescent="0.15">
      <c r="B46" s="127"/>
      <c r="C46" s="127"/>
    </row>
    <row r="47" spans="1:3" ht="26.25" customHeight="1" x14ac:dyDescent="0.15">
      <c r="B47" s="127"/>
      <c r="C47" s="127"/>
    </row>
    <row r="48" spans="1:3" ht="26.25" customHeight="1" x14ac:dyDescent="0.15">
      <c r="B48" s="127"/>
      <c r="C48" s="127"/>
    </row>
    <row r="49" spans="2:3" ht="26.25" customHeight="1" x14ac:dyDescent="0.15">
      <c r="B49" s="127"/>
      <c r="C49" s="127"/>
    </row>
    <row r="50" spans="2:3" ht="26.25" customHeight="1" x14ac:dyDescent="0.15">
      <c r="B50" s="127"/>
      <c r="C50" s="127"/>
    </row>
    <row r="51" spans="2:3" ht="26.25" customHeight="1" x14ac:dyDescent="0.15">
      <c r="B51" s="127"/>
      <c r="C51" s="127"/>
    </row>
  </sheetData>
  <sheetProtection algorithmName="SHA-512" hashValue="pxAoSF7HJ28akGnEk/H6YYXlOKo9MB9rjBKmv4PKO64yD37qqpa9hEmhAS8fSFVIw7Fb3qnlJj7oUDsOFXpclA==" saltValue="hhEUpSg1NzK8eBLd2e0Ihw==" spinCount="100000" sheet="1" selectLockedCells="1"/>
  <protectedRanges>
    <protectedRange sqref="B5:B7 B15:B18 B21:B22 B10:B12 B25:B29 B34:B37" name="Bereich1"/>
  </protectedRanges>
  <phoneticPr fontId="13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70" firstPageNumber="0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showGridLines="0" zoomScaleNormal="100" workbookViewId="0">
      <selection activeCell="C7" sqref="C7"/>
    </sheetView>
  </sheetViews>
  <sheetFormatPr baseColWidth="10" defaultRowHeight="16" x14ac:dyDescent="0.2"/>
  <cols>
    <col min="1" max="1" width="10.83203125" style="70"/>
    <col min="2" max="2" width="37.33203125" style="70" customWidth="1"/>
    <col min="3" max="3" width="12.83203125" style="70" customWidth="1"/>
    <col min="4" max="4" width="13.6640625" style="70" customWidth="1"/>
    <col min="5" max="16384" width="10.83203125" style="70"/>
  </cols>
  <sheetData>
    <row r="1" spans="1:5" x14ac:dyDescent="0.2">
      <c r="A1" s="68"/>
      <c r="B1" s="69" t="str">
        <f>Deckblatt!C10</f>
        <v>Stefani Rauh</v>
      </c>
      <c r="C1" s="68"/>
      <c r="D1" s="68"/>
      <c r="E1" s="68"/>
    </row>
    <row r="2" spans="1:5" x14ac:dyDescent="0.2">
      <c r="A2" s="68"/>
      <c r="B2" s="68"/>
      <c r="C2" s="68"/>
      <c r="D2" s="68"/>
      <c r="E2" s="68"/>
    </row>
    <row r="3" spans="1:5" x14ac:dyDescent="0.2">
      <c r="A3" s="68"/>
      <c r="B3" s="68"/>
      <c r="C3" s="68"/>
      <c r="D3" s="68"/>
      <c r="E3" s="68"/>
    </row>
    <row r="4" spans="1:5" x14ac:dyDescent="0.2">
      <c r="A4" s="129" t="s">
        <v>98</v>
      </c>
      <c r="B4" s="130" t="s">
        <v>99</v>
      </c>
      <c r="C4" s="132" t="s">
        <v>90</v>
      </c>
      <c r="D4" s="132"/>
      <c r="E4" s="68"/>
    </row>
    <row r="5" spans="1:5" x14ac:dyDescent="0.2">
      <c r="A5" s="129"/>
      <c r="B5" s="130"/>
      <c r="C5" s="76"/>
      <c r="D5" s="85">
        <v>12</v>
      </c>
      <c r="E5" s="68"/>
    </row>
    <row r="6" spans="1:5" ht="17" x14ac:dyDescent="0.2">
      <c r="A6" s="71"/>
      <c r="B6" s="72" t="s">
        <v>100</v>
      </c>
      <c r="C6" s="71" t="s">
        <v>101</v>
      </c>
      <c r="D6" s="71" t="s">
        <v>102</v>
      </c>
      <c r="E6" s="68"/>
    </row>
    <row r="7" spans="1:5" x14ac:dyDescent="0.2">
      <c r="A7" s="68"/>
      <c r="B7" s="68" t="s">
        <v>118</v>
      </c>
      <c r="C7" s="83">
        <v>5</v>
      </c>
      <c r="D7" s="77">
        <f>C7</f>
        <v>5</v>
      </c>
      <c r="E7" s="68"/>
    </row>
    <row r="8" spans="1:5" x14ac:dyDescent="0.2">
      <c r="A8" s="68"/>
      <c r="B8" s="68" t="s">
        <v>103</v>
      </c>
      <c r="C8" s="128">
        <f>D8/12</f>
        <v>30.416666666666668</v>
      </c>
      <c r="D8" s="77">
        <f>365/12*D5</f>
        <v>365</v>
      </c>
      <c r="E8" s="68"/>
    </row>
    <row r="9" spans="1:5" x14ac:dyDescent="0.2">
      <c r="A9" s="68"/>
      <c r="B9" s="73" t="s">
        <v>104</v>
      </c>
      <c r="C9" s="77">
        <f>D9/12</f>
        <v>8.6666666666666661</v>
      </c>
      <c r="D9" s="77">
        <f>104/12*D5</f>
        <v>104</v>
      </c>
      <c r="E9" s="68"/>
    </row>
    <row r="10" spans="1:5" x14ac:dyDescent="0.2">
      <c r="A10" s="68"/>
      <c r="B10" s="73" t="s">
        <v>105</v>
      </c>
      <c r="C10" s="128">
        <f>D10/12</f>
        <v>0.91666666666666663</v>
      </c>
      <c r="D10" s="83">
        <v>11</v>
      </c>
      <c r="E10" s="68"/>
    </row>
    <row r="11" spans="1:5" x14ac:dyDescent="0.2">
      <c r="A11" s="68"/>
      <c r="B11" s="73" t="s">
        <v>106</v>
      </c>
      <c r="C11" s="128">
        <f>D11/12</f>
        <v>2.5</v>
      </c>
      <c r="D11" s="83">
        <v>30</v>
      </c>
      <c r="E11" s="68"/>
    </row>
    <row r="12" spans="1:5" x14ac:dyDescent="0.2">
      <c r="A12" s="68"/>
      <c r="B12" s="73" t="s">
        <v>107</v>
      </c>
      <c r="C12" s="128">
        <f>D12/12</f>
        <v>0.83333333333333337</v>
      </c>
      <c r="D12" s="83">
        <v>10</v>
      </c>
      <c r="E12" s="68"/>
    </row>
    <row r="13" spans="1:5" x14ac:dyDescent="0.2">
      <c r="A13" s="68"/>
      <c r="B13" s="74" t="s">
        <v>108</v>
      </c>
      <c r="C13" s="78">
        <f t="shared" ref="C13:D13" si="0">C8-SUM(C9:C12)</f>
        <v>17.5</v>
      </c>
      <c r="D13" s="78">
        <f t="shared" si="0"/>
        <v>210</v>
      </c>
      <c r="E13" s="68"/>
    </row>
    <row r="14" spans="1:5" ht="17" thickBot="1" x14ac:dyDescent="0.25">
      <c r="A14" s="74"/>
      <c r="B14" s="74" t="s">
        <v>123</v>
      </c>
      <c r="C14" s="79">
        <f t="shared" ref="C14:D14" si="1">C13*C7</f>
        <v>87.5</v>
      </c>
      <c r="D14" s="79">
        <f t="shared" si="1"/>
        <v>1050</v>
      </c>
      <c r="E14" s="68"/>
    </row>
    <row r="15" spans="1:5" ht="17" thickTop="1" x14ac:dyDescent="0.2">
      <c r="A15" s="74"/>
      <c r="B15" s="74"/>
      <c r="C15" s="80"/>
      <c r="D15" s="80"/>
      <c r="E15" s="68"/>
    </row>
    <row r="16" spans="1:5" x14ac:dyDescent="0.2">
      <c r="A16" s="74"/>
      <c r="B16" s="74" t="s">
        <v>109</v>
      </c>
      <c r="C16" s="81"/>
      <c r="D16" s="82"/>
      <c r="E16" s="68"/>
    </row>
    <row r="17" spans="1:5" x14ac:dyDescent="0.2">
      <c r="A17" s="68"/>
      <c r="B17" s="73" t="s">
        <v>119</v>
      </c>
      <c r="C17" s="84">
        <v>2</v>
      </c>
      <c r="D17" s="77">
        <f>C17*12</f>
        <v>24</v>
      </c>
      <c r="E17" s="68"/>
    </row>
    <row r="18" spans="1:5" x14ac:dyDescent="0.2">
      <c r="A18" s="68"/>
      <c r="B18" s="73" t="s">
        <v>120</v>
      </c>
      <c r="C18" s="84">
        <v>2</v>
      </c>
      <c r="D18" s="77">
        <f t="shared" ref="D18:D20" si="2">C18*12</f>
        <v>24</v>
      </c>
      <c r="E18" s="68"/>
    </row>
    <row r="19" spans="1:5" x14ac:dyDescent="0.2">
      <c r="A19" s="68"/>
      <c r="B19" s="73" t="s">
        <v>121</v>
      </c>
      <c r="C19" s="84">
        <v>2</v>
      </c>
      <c r="D19" s="77">
        <f t="shared" si="2"/>
        <v>24</v>
      </c>
      <c r="E19" s="68"/>
    </row>
    <row r="20" spans="1:5" x14ac:dyDescent="0.2">
      <c r="A20" s="68"/>
      <c r="B20" s="73" t="s">
        <v>122</v>
      </c>
      <c r="C20" s="84">
        <v>1</v>
      </c>
      <c r="D20" s="77">
        <f t="shared" si="2"/>
        <v>12</v>
      </c>
      <c r="E20" s="68"/>
    </row>
    <row r="21" spans="1:5" x14ac:dyDescent="0.2">
      <c r="A21" s="68"/>
      <c r="B21" s="73" t="s">
        <v>110</v>
      </c>
      <c r="C21" s="84"/>
      <c r="D21" s="77">
        <f>C21*12</f>
        <v>0</v>
      </c>
      <c r="E21" s="68"/>
    </row>
    <row r="22" spans="1:5" x14ac:dyDescent="0.2">
      <c r="A22" s="68"/>
      <c r="B22" s="74" t="s">
        <v>111</v>
      </c>
      <c r="C22" s="78">
        <f>SUM(C17:C21)*C7</f>
        <v>35</v>
      </c>
      <c r="D22" s="78">
        <f>SUM(D17:D21)</f>
        <v>84</v>
      </c>
      <c r="E22" s="68"/>
    </row>
    <row r="23" spans="1:5" ht="17" thickBot="1" x14ac:dyDescent="0.25">
      <c r="A23" s="74"/>
      <c r="B23" s="74" t="s">
        <v>112</v>
      </c>
      <c r="C23" s="79">
        <f>(C14-C22)</f>
        <v>52.5</v>
      </c>
      <c r="D23" s="79">
        <f>(D13-D22)*D7</f>
        <v>630</v>
      </c>
      <c r="E23" s="68"/>
    </row>
    <row r="24" spans="1:5" ht="17" thickTop="1" x14ac:dyDescent="0.2">
      <c r="A24" s="74"/>
      <c r="B24" s="74" t="s">
        <v>113</v>
      </c>
      <c r="C24" s="131">
        <f>D23/D14</f>
        <v>0.6</v>
      </c>
      <c r="D24" s="131"/>
      <c r="E24" s="68"/>
    </row>
    <row r="25" spans="1:5" x14ac:dyDescent="0.2">
      <c r="A25" s="75"/>
      <c r="B25" s="75"/>
      <c r="C25" s="68"/>
      <c r="D25" s="68"/>
      <c r="E25" s="68"/>
    </row>
    <row r="26" spans="1:5" x14ac:dyDescent="0.2">
      <c r="A26" s="68"/>
      <c r="B26" s="68"/>
      <c r="C26" s="68"/>
      <c r="D26" s="68"/>
      <c r="E26" s="68"/>
    </row>
    <row r="27" spans="1:5" x14ac:dyDescent="0.2">
      <c r="A27" s="68"/>
      <c r="B27" s="68"/>
      <c r="C27" s="68"/>
      <c r="D27" s="68"/>
      <c r="E27" s="68"/>
    </row>
    <row r="28" spans="1:5" x14ac:dyDescent="0.2">
      <c r="A28" s="68"/>
      <c r="B28" s="68"/>
      <c r="C28" s="68"/>
      <c r="D28" s="68"/>
      <c r="E28" s="68"/>
    </row>
    <row r="29" spans="1:5" x14ac:dyDescent="0.2">
      <c r="A29" s="68"/>
      <c r="B29" s="68"/>
      <c r="C29" s="68"/>
      <c r="D29" s="68"/>
      <c r="E29" s="68"/>
    </row>
    <row r="30" spans="1:5" x14ac:dyDescent="0.2">
      <c r="A30" s="68"/>
      <c r="B30" s="68"/>
      <c r="C30" s="68"/>
      <c r="D30" s="68"/>
      <c r="E30" s="68"/>
    </row>
    <row r="31" spans="1:5" x14ac:dyDescent="0.2">
      <c r="A31" s="68"/>
      <c r="B31" s="68" t="s">
        <v>127</v>
      </c>
      <c r="C31" s="68"/>
      <c r="D31" s="68"/>
      <c r="E31" s="68"/>
    </row>
    <row r="32" spans="1:5" x14ac:dyDescent="0.2">
      <c r="A32" s="68"/>
      <c r="B32" s="68"/>
      <c r="C32" s="68"/>
      <c r="D32" s="68"/>
      <c r="E32" s="68"/>
    </row>
    <row r="33" spans="1:5" x14ac:dyDescent="0.2">
      <c r="A33" s="68"/>
      <c r="B33" s="68"/>
      <c r="C33" s="68"/>
      <c r="D33" s="68"/>
      <c r="E33" s="68"/>
    </row>
    <row r="34" spans="1:5" x14ac:dyDescent="0.2">
      <c r="A34" s="68"/>
      <c r="B34" s="68"/>
      <c r="C34" s="68"/>
      <c r="D34" s="68"/>
      <c r="E34" s="68"/>
    </row>
    <row r="35" spans="1:5" x14ac:dyDescent="0.2">
      <c r="A35" s="68"/>
      <c r="E35" s="68"/>
    </row>
  </sheetData>
  <sheetProtection algorithmName="SHA-512" hashValue="t9JwM8KpF2ttxhzNBMja6AYqqjMb9MnNf5qsPUNqQXKsEWDoSC7iIg9H6mkaYOYaoXf2zieCvemTotZk6FPVVg==" saltValue="grQ563ZRsOHGv5YPw3OYtw==" spinCount="100000" sheet="1" objects="1" scenarios="1" selectLockedCells="1"/>
  <protectedRanges>
    <protectedRange sqref="A25:B25" name="Bereich1_1"/>
  </protectedRanges>
  <mergeCells count="4">
    <mergeCell ref="A4:A5"/>
    <mergeCell ref="B4:B5"/>
    <mergeCell ref="C24:D24"/>
    <mergeCell ref="C4:D4"/>
  </mergeCells>
  <pageMargins left="0.7" right="0.7" top="0.78740157499999996" bottom="0.78740157499999996" header="0.3" footer="0.3"/>
  <pageSetup paperSize="9"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O39"/>
  <sheetViews>
    <sheetView showGridLines="0" topLeftCell="A3" zoomScaleNormal="100" workbookViewId="0">
      <selection activeCell="C3" sqref="C3"/>
    </sheetView>
  </sheetViews>
  <sheetFormatPr baseColWidth="10" defaultColWidth="11.5" defaultRowHeight="24" customHeight="1" x14ac:dyDescent="0.15"/>
  <cols>
    <col min="1" max="1" width="4.6640625" style="63" customWidth="1"/>
    <col min="2" max="2" width="34" style="63" customWidth="1"/>
    <col min="3" max="14" width="12" style="63" customWidth="1"/>
    <col min="15" max="15" width="12.83203125" style="63" customWidth="1"/>
    <col min="16" max="255" width="11.5" style="63" customWidth="1"/>
    <col min="256" max="16384" width="11.5" style="63"/>
  </cols>
  <sheetData>
    <row r="1" spans="2:15" ht="26.25" customHeight="1" x14ac:dyDescent="0.15">
      <c r="B1" s="9" t="str">
        <f>Deckblatt!C10</f>
        <v>Stefani Rauh</v>
      </c>
      <c r="C1" s="86"/>
      <c r="D1" s="10"/>
      <c r="E1" s="11"/>
    </row>
    <row r="2" spans="2:15" ht="26.25" customHeight="1" x14ac:dyDescent="0.15">
      <c r="B2" s="49" t="str">
        <f>CONCATENATE("Betriebsausgaben (",TEXT(Deckblatt!C14,"MM.JJJJ")," - ",TEXT(EDATE(Deckblatt!C14,11),"MM.JJJJ"),")")</f>
        <v>Betriebsausgaben (03.2024 - 02.2025)</v>
      </c>
      <c r="C2" s="87">
        <f>Deckblatt!C14</f>
        <v>45352</v>
      </c>
      <c r="D2" s="87">
        <f t="shared" ref="D2:N2" si="0">EDATE(C2,1)</f>
        <v>45383</v>
      </c>
      <c r="E2" s="87">
        <f t="shared" si="0"/>
        <v>45413</v>
      </c>
      <c r="F2" s="87">
        <f t="shared" si="0"/>
        <v>45444</v>
      </c>
      <c r="G2" s="87">
        <f t="shared" si="0"/>
        <v>45474</v>
      </c>
      <c r="H2" s="87">
        <f t="shared" si="0"/>
        <v>45505</v>
      </c>
      <c r="I2" s="87">
        <f t="shared" si="0"/>
        <v>45536</v>
      </c>
      <c r="J2" s="87">
        <f t="shared" si="0"/>
        <v>45566</v>
      </c>
      <c r="K2" s="87">
        <f t="shared" si="0"/>
        <v>45597</v>
      </c>
      <c r="L2" s="87">
        <f t="shared" si="0"/>
        <v>45627</v>
      </c>
      <c r="M2" s="87">
        <f t="shared" si="0"/>
        <v>45658</v>
      </c>
      <c r="N2" s="87">
        <f t="shared" si="0"/>
        <v>45689</v>
      </c>
      <c r="O2" s="86" t="s">
        <v>35</v>
      </c>
    </row>
    <row r="3" spans="2:15" ht="24" customHeight="1" x14ac:dyDescent="0.15">
      <c r="B3" s="51" t="s">
        <v>124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>
        <f t="shared" ref="O3:O26" si="1">SUM(C3:N3)</f>
        <v>0</v>
      </c>
    </row>
    <row r="4" spans="2:15" ht="24" customHeight="1" x14ac:dyDescent="0.15">
      <c r="B4" s="51" t="s">
        <v>36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>
        <f t="shared" si="1"/>
        <v>0</v>
      </c>
    </row>
    <row r="5" spans="2:15" ht="24" customHeight="1" x14ac:dyDescent="0.15">
      <c r="B5" s="51" t="s">
        <v>37</v>
      </c>
      <c r="C5" s="88">
        <v>250</v>
      </c>
      <c r="D5" s="88">
        <v>250</v>
      </c>
      <c r="E5" s="88">
        <v>250</v>
      </c>
      <c r="F5" s="88">
        <v>250</v>
      </c>
      <c r="G5" s="88">
        <v>250</v>
      </c>
      <c r="H5" s="88">
        <v>250</v>
      </c>
      <c r="I5" s="88">
        <v>250</v>
      </c>
      <c r="J5" s="88">
        <v>250</v>
      </c>
      <c r="K5" s="88">
        <v>250</v>
      </c>
      <c r="L5" s="88">
        <v>250</v>
      </c>
      <c r="M5" s="88">
        <v>250</v>
      </c>
      <c r="N5" s="88">
        <v>250</v>
      </c>
      <c r="O5" s="89">
        <f t="shared" si="1"/>
        <v>3000</v>
      </c>
    </row>
    <row r="6" spans="2:15" ht="24" customHeight="1" x14ac:dyDescent="0.15">
      <c r="B6" s="51" t="s">
        <v>38</v>
      </c>
      <c r="C6" s="88">
        <v>150</v>
      </c>
      <c r="D6" s="88"/>
      <c r="E6" s="88">
        <v>100</v>
      </c>
      <c r="F6" s="88">
        <v>150</v>
      </c>
      <c r="G6" s="88"/>
      <c r="H6" s="88"/>
      <c r="I6" s="88">
        <v>150</v>
      </c>
      <c r="J6" s="88"/>
      <c r="K6" s="88"/>
      <c r="L6" s="88">
        <v>150</v>
      </c>
      <c r="M6" s="88"/>
      <c r="N6" s="90"/>
      <c r="O6" s="89">
        <f t="shared" si="1"/>
        <v>700</v>
      </c>
    </row>
    <row r="7" spans="2:15" ht="24" customHeight="1" x14ac:dyDescent="0.15">
      <c r="B7" s="51" t="s">
        <v>39</v>
      </c>
      <c r="C7" s="88">
        <v>150</v>
      </c>
      <c r="D7" s="88">
        <v>150</v>
      </c>
      <c r="E7" s="88">
        <v>150</v>
      </c>
      <c r="F7" s="88">
        <v>150</v>
      </c>
      <c r="G7" s="88">
        <v>150</v>
      </c>
      <c r="H7" s="88">
        <v>150</v>
      </c>
      <c r="I7" s="88">
        <f>150+500</f>
        <v>650</v>
      </c>
      <c r="J7" s="88">
        <v>150</v>
      </c>
      <c r="K7" s="88">
        <v>150</v>
      </c>
      <c r="L7" s="88">
        <v>150</v>
      </c>
      <c r="M7" s="88">
        <v>150</v>
      </c>
      <c r="N7" s="88">
        <v>150</v>
      </c>
      <c r="O7" s="89">
        <f t="shared" si="1"/>
        <v>2300</v>
      </c>
    </row>
    <row r="8" spans="2:15" ht="24" customHeight="1" x14ac:dyDescent="0.15">
      <c r="B8" s="51" t="s">
        <v>87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>
        <f t="shared" si="1"/>
        <v>0</v>
      </c>
    </row>
    <row r="9" spans="2:15" ht="24" customHeight="1" x14ac:dyDescent="0.15">
      <c r="B9" s="51" t="s">
        <v>40</v>
      </c>
      <c r="C9" s="88">
        <v>100</v>
      </c>
      <c r="D9" s="88">
        <v>100</v>
      </c>
      <c r="E9" s="88">
        <v>100</v>
      </c>
      <c r="F9" s="88">
        <f>100+30</f>
        <v>130</v>
      </c>
      <c r="G9" s="88">
        <v>100</v>
      </c>
      <c r="H9" s="88">
        <v>100</v>
      </c>
      <c r="I9" s="88">
        <v>100</v>
      </c>
      <c r="J9" s="88">
        <f>100+500</f>
        <v>600</v>
      </c>
      <c r="K9" s="88">
        <v>100</v>
      </c>
      <c r="L9" s="88">
        <v>100</v>
      </c>
      <c r="M9" s="88">
        <v>100</v>
      </c>
      <c r="N9" s="88">
        <v>100</v>
      </c>
      <c r="O9" s="89">
        <f t="shared" si="1"/>
        <v>1730</v>
      </c>
    </row>
    <row r="10" spans="2:15" ht="24" customHeight="1" x14ac:dyDescent="0.15">
      <c r="B10" s="51" t="s">
        <v>41</v>
      </c>
      <c r="C10" s="88"/>
      <c r="D10" s="88"/>
      <c r="E10" s="88">
        <v>100</v>
      </c>
      <c r="F10" s="88"/>
      <c r="G10" s="88"/>
      <c r="H10" s="88">
        <v>500</v>
      </c>
      <c r="I10" s="88">
        <v>300</v>
      </c>
      <c r="J10" s="88"/>
      <c r="K10" s="88"/>
      <c r="L10" s="88">
        <v>200</v>
      </c>
      <c r="M10" s="88"/>
      <c r="N10" s="88"/>
      <c r="O10" s="89">
        <f t="shared" si="1"/>
        <v>1100</v>
      </c>
    </row>
    <row r="11" spans="2:15" ht="24" customHeight="1" x14ac:dyDescent="0.15">
      <c r="B11" s="51" t="s">
        <v>42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>
        <f t="shared" si="1"/>
        <v>0</v>
      </c>
    </row>
    <row r="12" spans="2:15" ht="24" customHeight="1" x14ac:dyDescent="0.15">
      <c r="B12" s="51" t="s">
        <v>43</v>
      </c>
      <c r="C12" s="88"/>
      <c r="D12" s="88">
        <v>50</v>
      </c>
      <c r="E12" s="88"/>
      <c r="F12" s="88"/>
      <c r="G12" s="88">
        <v>50</v>
      </c>
      <c r="H12" s="88"/>
      <c r="I12" s="88"/>
      <c r="J12" s="88">
        <v>50</v>
      </c>
      <c r="K12" s="88"/>
      <c r="L12" s="88"/>
      <c r="M12" s="88">
        <v>50</v>
      </c>
      <c r="N12" s="88"/>
      <c r="O12" s="89">
        <f t="shared" si="1"/>
        <v>200</v>
      </c>
    </row>
    <row r="13" spans="2:15" ht="24" customHeight="1" x14ac:dyDescent="0.15">
      <c r="B13" s="51" t="s">
        <v>44</v>
      </c>
      <c r="C13" s="88">
        <v>100</v>
      </c>
      <c r="D13" s="88">
        <v>100</v>
      </c>
      <c r="E13" s="88">
        <f>100+1000</f>
        <v>1100</v>
      </c>
      <c r="F13" s="88">
        <v>100</v>
      </c>
      <c r="G13" s="88">
        <v>100</v>
      </c>
      <c r="H13" s="88">
        <v>100</v>
      </c>
      <c r="I13" s="88">
        <v>100</v>
      </c>
      <c r="J13" s="88">
        <v>100</v>
      </c>
      <c r="K13" s="88">
        <v>100</v>
      </c>
      <c r="L13" s="88">
        <v>100</v>
      </c>
      <c r="M13" s="88">
        <v>100</v>
      </c>
      <c r="N13" s="88">
        <v>100</v>
      </c>
      <c r="O13" s="89">
        <f t="shared" si="1"/>
        <v>2200</v>
      </c>
    </row>
    <row r="14" spans="2:15" ht="24" customHeight="1" x14ac:dyDescent="0.15">
      <c r="B14" s="51" t="s">
        <v>45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>
        <v>200</v>
      </c>
      <c r="N14" s="88"/>
      <c r="O14" s="89">
        <f t="shared" si="1"/>
        <v>200</v>
      </c>
    </row>
    <row r="15" spans="2:15" ht="24" customHeight="1" x14ac:dyDescent="0.15">
      <c r="B15" s="51" t="s">
        <v>46</v>
      </c>
      <c r="C15" s="88">
        <v>70</v>
      </c>
      <c r="D15" s="88"/>
      <c r="E15" s="88">
        <v>55</v>
      </c>
      <c r="F15" s="88"/>
      <c r="G15" s="88"/>
      <c r="H15" s="88">
        <v>55</v>
      </c>
      <c r="I15" s="88"/>
      <c r="J15" s="88"/>
      <c r="K15" s="88">
        <v>55</v>
      </c>
      <c r="L15" s="88"/>
      <c r="M15" s="88"/>
      <c r="N15" s="90">
        <v>55</v>
      </c>
      <c r="O15" s="89">
        <f t="shared" si="1"/>
        <v>290</v>
      </c>
    </row>
    <row r="16" spans="2:15" ht="24" customHeight="1" x14ac:dyDescent="0.15">
      <c r="B16" s="51" t="s">
        <v>47</v>
      </c>
      <c r="C16" s="88"/>
      <c r="D16" s="88">
        <v>1000</v>
      </c>
      <c r="E16" s="88"/>
      <c r="F16" s="88"/>
      <c r="G16" s="88"/>
      <c r="H16" s="88">
        <v>2000</v>
      </c>
      <c r="I16" s="88"/>
      <c r="J16" s="88"/>
      <c r="K16" s="88"/>
      <c r="L16" s="88"/>
      <c r="M16" s="88"/>
      <c r="N16" s="90"/>
      <c r="O16" s="89">
        <f t="shared" si="1"/>
        <v>3000</v>
      </c>
    </row>
    <row r="17" spans="2:15" ht="24" customHeight="1" x14ac:dyDescent="0.15">
      <c r="B17" s="91" t="s">
        <v>48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>
        <f t="shared" si="1"/>
        <v>0</v>
      </c>
    </row>
    <row r="18" spans="2:15" ht="24" customHeight="1" x14ac:dyDescent="0.15">
      <c r="B18" s="51" t="s">
        <v>49</v>
      </c>
      <c r="C18" s="88">
        <v>100</v>
      </c>
      <c r="D18" s="88">
        <v>100</v>
      </c>
      <c r="E18" s="88">
        <v>100</v>
      </c>
      <c r="F18" s="88">
        <v>100</v>
      </c>
      <c r="G18" s="88">
        <v>100</v>
      </c>
      <c r="H18" s="88">
        <v>100</v>
      </c>
      <c r="I18" s="88">
        <v>100</v>
      </c>
      <c r="J18" s="88">
        <v>100</v>
      </c>
      <c r="K18" s="88">
        <v>100</v>
      </c>
      <c r="L18" s="88">
        <v>100</v>
      </c>
      <c r="M18" s="88">
        <v>100</v>
      </c>
      <c r="N18" s="88">
        <v>100</v>
      </c>
      <c r="O18" s="89">
        <f t="shared" si="1"/>
        <v>1200</v>
      </c>
    </row>
    <row r="19" spans="2:15" ht="24" customHeight="1" x14ac:dyDescent="0.15">
      <c r="B19" s="91" t="s">
        <v>92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89">
        <f t="shared" si="1"/>
        <v>0</v>
      </c>
    </row>
    <row r="20" spans="2:15" ht="24" customHeight="1" x14ac:dyDescent="0.15">
      <c r="B20" s="91" t="s">
        <v>93</v>
      </c>
      <c r="C20" s="92">
        <v>15</v>
      </c>
      <c r="D20" s="92">
        <v>15</v>
      </c>
      <c r="E20" s="92">
        <v>15</v>
      </c>
      <c r="F20" s="92">
        <v>15</v>
      </c>
      <c r="G20" s="92">
        <v>15</v>
      </c>
      <c r="H20" s="92">
        <v>15</v>
      </c>
      <c r="I20" s="92">
        <v>15</v>
      </c>
      <c r="J20" s="92">
        <v>15</v>
      </c>
      <c r="K20" s="92">
        <v>15</v>
      </c>
      <c r="L20" s="92">
        <v>15</v>
      </c>
      <c r="M20" s="92">
        <v>15</v>
      </c>
      <c r="N20" s="92">
        <v>15</v>
      </c>
      <c r="O20" s="89">
        <f t="shared" si="1"/>
        <v>180</v>
      </c>
    </row>
    <row r="21" spans="2:15" ht="24" customHeight="1" x14ac:dyDescent="0.15">
      <c r="B21" s="51" t="s">
        <v>50</v>
      </c>
      <c r="C21" s="93">
        <f>SUM('Investitionen-Finanzierung'!E29)</f>
        <v>83.333333333333329</v>
      </c>
      <c r="D21" s="93">
        <f>SUM('Investitionen-Finanzierung'!E29)</f>
        <v>83.333333333333329</v>
      </c>
      <c r="E21" s="93">
        <f>SUM('Investitionen-Finanzierung'!E29)</f>
        <v>83.333333333333329</v>
      </c>
      <c r="F21" s="93">
        <f>SUM('Investitionen-Finanzierung'!E29)</f>
        <v>83.333333333333329</v>
      </c>
      <c r="G21" s="93">
        <f>SUM('Investitionen-Finanzierung'!E29)</f>
        <v>83.333333333333329</v>
      </c>
      <c r="H21" s="93">
        <f>SUM('Investitionen-Finanzierung'!E29)</f>
        <v>83.333333333333329</v>
      </c>
      <c r="I21" s="93">
        <f>SUM('Investitionen-Finanzierung'!E29)</f>
        <v>83.333333333333329</v>
      </c>
      <c r="J21" s="93">
        <f>SUM('Investitionen-Finanzierung'!E29)</f>
        <v>83.333333333333329</v>
      </c>
      <c r="K21" s="93">
        <f>SUM('Investitionen-Finanzierung'!E29)</f>
        <v>83.333333333333329</v>
      </c>
      <c r="L21" s="93">
        <f>SUM('Investitionen-Finanzierung'!E29)</f>
        <v>83.333333333333329</v>
      </c>
      <c r="M21" s="93">
        <f>SUM('Investitionen-Finanzierung'!E29)</f>
        <v>83.333333333333329</v>
      </c>
      <c r="N21" s="65">
        <f>SUM('Investitionen-Finanzierung'!E29)</f>
        <v>83.333333333333329</v>
      </c>
      <c r="O21" s="89">
        <f t="shared" si="1"/>
        <v>1000.0000000000001</v>
      </c>
    </row>
    <row r="22" spans="2:15" ht="24" customHeight="1" x14ac:dyDescent="0.15">
      <c r="B22" s="51" t="s">
        <v>97</v>
      </c>
      <c r="C22" s="88">
        <v>520</v>
      </c>
      <c r="D22" s="88">
        <v>520</v>
      </c>
      <c r="E22" s="88">
        <v>520</v>
      </c>
      <c r="F22" s="88">
        <v>520</v>
      </c>
      <c r="G22" s="88">
        <v>520</v>
      </c>
      <c r="H22" s="88">
        <v>520</v>
      </c>
      <c r="I22" s="88">
        <v>520</v>
      </c>
      <c r="J22" s="88">
        <v>520</v>
      </c>
      <c r="K22" s="88">
        <v>520</v>
      </c>
      <c r="L22" s="88">
        <v>520</v>
      </c>
      <c r="M22" s="88">
        <v>520</v>
      </c>
      <c r="N22" s="88">
        <v>520</v>
      </c>
      <c r="O22" s="89">
        <f t="shared" si="1"/>
        <v>6240</v>
      </c>
    </row>
    <row r="23" spans="2:15" ht="24" customHeight="1" x14ac:dyDescent="0.15">
      <c r="B23" s="51" t="s">
        <v>84</v>
      </c>
      <c r="C23" s="93">
        <f t="shared" ref="C23:N23" si="2">SUM(C22)*0.31</f>
        <v>161.19999999999999</v>
      </c>
      <c r="D23" s="93">
        <f t="shared" si="2"/>
        <v>161.19999999999999</v>
      </c>
      <c r="E23" s="93">
        <f t="shared" si="2"/>
        <v>161.19999999999999</v>
      </c>
      <c r="F23" s="93">
        <f t="shared" si="2"/>
        <v>161.19999999999999</v>
      </c>
      <c r="G23" s="93">
        <f t="shared" si="2"/>
        <v>161.19999999999999</v>
      </c>
      <c r="H23" s="93">
        <f t="shared" si="2"/>
        <v>161.19999999999999</v>
      </c>
      <c r="I23" s="93">
        <f t="shared" si="2"/>
        <v>161.19999999999999</v>
      </c>
      <c r="J23" s="93">
        <f t="shared" si="2"/>
        <v>161.19999999999999</v>
      </c>
      <c r="K23" s="93">
        <f t="shared" si="2"/>
        <v>161.19999999999999</v>
      </c>
      <c r="L23" s="93">
        <f t="shared" si="2"/>
        <v>161.19999999999999</v>
      </c>
      <c r="M23" s="93">
        <f t="shared" si="2"/>
        <v>161.19999999999999</v>
      </c>
      <c r="N23" s="65">
        <f t="shared" si="2"/>
        <v>161.19999999999999</v>
      </c>
      <c r="O23" s="89">
        <f t="shared" si="1"/>
        <v>1934.4000000000003</v>
      </c>
    </row>
    <row r="24" spans="2:15" ht="24" customHeight="1" x14ac:dyDescent="0.15">
      <c r="B24" s="51" t="s">
        <v>51</v>
      </c>
      <c r="C24" s="88">
        <v>1700</v>
      </c>
      <c r="D24" s="88">
        <v>1700</v>
      </c>
      <c r="E24" s="88">
        <v>1700</v>
      </c>
      <c r="F24" s="88">
        <v>1700</v>
      </c>
      <c r="G24" s="88">
        <v>1700</v>
      </c>
      <c r="H24" s="88">
        <v>1700</v>
      </c>
      <c r="I24" s="88">
        <v>1700</v>
      </c>
      <c r="J24" s="88">
        <v>1700</v>
      </c>
      <c r="K24" s="88">
        <v>1700</v>
      </c>
      <c r="L24" s="88">
        <v>1700</v>
      </c>
      <c r="M24" s="88">
        <v>1700</v>
      </c>
      <c r="N24" s="88">
        <v>1700</v>
      </c>
      <c r="O24" s="89">
        <f t="shared" si="1"/>
        <v>20400</v>
      </c>
    </row>
    <row r="25" spans="2:15" ht="24" customHeight="1" x14ac:dyDescent="0.15">
      <c r="B25" s="51" t="s">
        <v>85</v>
      </c>
      <c r="C25" s="93">
        <f t="shared" ref="C25:N25" si="3">SUM(C24)*0.23</f>
        <v>391</v>
      </c>
      <c r="D25" s="93">
        <f t="shared" si="3"/>
        <v>391</v>
      </c>
      <c r="E25" s="93">
        <f t="shared" si="3"/>
        <v>391</v>
      </c>
      <c r="F25" s="93">
        <f t="shared" si="3"/>
        <v>391</v>
      </c>
      <c r="G25" s="93">
        <f t="shared" si="3"/>
        <v>391</v>
      </c>
      <c r="H25" s="93">
        <f t="shared" si="3"/>
        <v>391</v>
      </c>
      <c r="I25" s="93">
        <f t="shared" si="3"/>
        <v>391</v>
      </c>
      <c r="J25" s="93">
        <f t="shared" si="3"/>
        <v>391</v>
      </c>
      <c r="K25" s="93">
        <f t="shared" si="3"/>
        <v>391</v>
      </c>
      <c r="L25" s="93">
        <f t="shared" si="3"/>
        <v>391</v>
      </c>
      <c r="M25" s="93">
        <f t="shared" si="3"/>
        <v>391</v>
      </c>
      <c r="N25" s="65">
        <f t="shared" si="3"/>
        <v>391</v>
      </c>
      <c r="O25" s="89">
        <f t="shared" si="1"/>
        <v>4692</v>
      </c>
    </row>
    <row r="26" spans="2:15" ht="24" customHeight="1" x14ac:dyDescent="0.15">
      <c r="B26" s="51" t="s">
        <v>86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90"/>
      <c r="O26" s="89">
        <f t="shared" si="1"/>
        <v>0</v>
      </c>
    </row>
    <row r="27" spans="2:15" ht="24" customHeight="1" x14ac:dyDescent="0.15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2:15" ht="24" customHeight="1" x14ac:dyDescent="0.15">
      <c r="B28" s="50" t="s">
        <v>52</v>
      </c>
      <c r="C28" s="97">
        <f t="shared" ref="C28:N28" si="4">SUM(C3:C26)</f>
        <v>3790.5333333333338</v>
      </c>
      <c r="D28" s="97">
        <f t="shared" si="4"/>
        <v>4620.5333333333328</v>
      </c>
      <c r="E28" s="97">
        <f t="shared" si="4"/>
        <v>4825.5333333333328</v>
      </c>
      <c r="F28" s="97">
        <f t="shared" si="4"/>
        <v>3750.5333333333338</v>
      </c>
      <c r="G28" s="97">
        <f t="shared" si="4"/>
        <v>3620.5333333333338</v>
      </c>
      <c r="H28" s="97">
        <f t="shared" si="4"/>
        <v>6125.5333333333328</v>
      </c>
      <c r="I28" s="97">
        <f t="shared" si="4"/>
        <v>4520.5333333333328</v>
      </c>
      <c r="J28" s="97">
        <f t="shared" si="4"/>
        <v>4120.5333333333328</v>
      </c>
      <c r="K28" s="97">
        <f t="shared" si="4"/>
        <v>3625.5333333333338</v>
      </c>
      <c r="L28" s="97">
        <f t="shared" si="4"/>
        <v>3920.5333333333333</v>
      </c>
      <c r="M28" s="97">
        <f t="shared" si="4"/>
        <v>3820.5333333333333</v>
      </c>
      <c r="N28" s="97">
        <f t="shared" si="4"/>
        <v>3625.5333333333338</v>
      </c>
      <c r="O28" s="97">
        <f>SUM(C28:N28)</f>
        <v>50366.399999999994</v>
      </c>
    </row>
    <row r="29" spans="2:15" ht="24" customHeight="1" x14ac:dyDescent="0.15">
      <c r="B29" s="98" t="s">
        <v>53</v>
      </c>
      <c r="C29" s="89">
        <f>SUM('Investitionen-Finanzierung'!F4:F17)</f>
        <v>432.29166666666669</v>
      </c>
      <c r="D29" s="89">
        <f>SUM(C29)</f>
        <v>432.29166666666669</v>
      </c>
      <c r="E29" s="89">
        <f>SUM(C29)</f>
        <v>432.29166666666669</v>
      </c>
      <c r="F29" s="89">
        <f>SUM(C29)</f>
        <v>432.29166666666669</v>
      </c>
      <c r="G29" s="89">
        <f>SUM(C29)</f>
        <v>432.29166666666669</v>
      </c>
      <c r="H29" s="89">
        <f>SUM(C29)</f>
        <v>432.29166666666669</v>
      </c>
      <c r="I29" s="89">
        <f>SUM(C29)</f>
        <v>432.29166666666669</v>
      </c>
      <c r="J29" s="89">
        <f>SUM(C29)</f>
        <v>432.29166666666669</v>
      </c>
      <c r="K29" s="89">
        <f>SUM(C29)</f>
        <v>432.29166666666669</v>
      </c>
      <c r="L29" s="89">
        <f>SUM(C29)</f>
        <v>432.29166666666669</v>
      </c>
      <c r="M29" s="89">
        <f>SUM(C29)</f>
        <v>432.29166666666669</v>
      </c>
      <c r="N29" s="89">
        <f>SUM(C29)</f>
        <v>432.29166666666669</v>
      </c>
      <c r="O29" s="89">
        <f>SUM(C29:N29)</f>
        <v>5187.5</v>
      </c>
    </row>
    <row r="31" spans="2:15" ht="24" customHeight="1" x14ac:dyDescent="0.15">
      <c r="B31" s="63" t="s">
        <v>115</v>
      </c>
      <c r="C31" s="99">
        <f>C34+C35/12</f>
        <v>7326.8249999999989</v>
      </c>
    </row>
    <row r="32" spans="2:15" ht="24" customHeight="1" x14ac:dyDescent="0.15">
      <c r="B32" s="63" t="s">
        <v>114</v>
      </c>
      <c r="C32" s="100">
        <f>C31/'Verkaufbare Std.'!C23</f>
        <v>139.55857142857141</v>
      </c>
    </row>
    <row r="33" spans="1:4" ht="24" customHeight="1" x14ac:dyDescent="0.15">
      <c r="A33" s="101"/>
      <c r="B33" s="102"/>
      <c r="C33" s="101"/>
      <c r="D33" s="101"/>
    </row>
    <row r="34" spans="1:4" ht="24" customHeight="1" x14ac:dyDescent="0.15">
      <c r="A34" s="101"/>
      <c r="B34" s="101" t="s">
        <v>117</v>
      </c>
      <c r="C34" s="102">
        <f>'Privater Bedarf'!B40</f>
        <v>2697.3333333333335</v>
      </c>
      <c r="D34" s="101"/>
    </row>
    <row r="35" spans="1:4" ht="24" customHeight="1" x14ac:dyDescent="0.15">
      <c r="A35" s="101"/>
      <c r="B35" s="101" t="s">
        <v>116</v>
      </c>
      <c r="C35" s="102">
        <f>O28+O29</f>
        <v>55553.899999999994</v>
      </c>
      <c r="D35" s="101"/>
    </row>
    <row r="36" spans="1:4" ht="24" customHeight="1" x14ac:dyDescent="0.15">
      <c r="A36" s="101"/>
      <c r="B36" s="102"/>
      <c r="C36" s="101"/>
      <c r="D36" s="101"/>
    </row>
    <row r="39" spans="1:4" ht="24" customHeight="1" x14ac:dyDescent="0.15">
      <c r="B39" s="63" t="s">
        <v>127</v>
      </c>
    </row>
  </sheetData>
  <sheetProtection algorithmName="SHA-512" hashValue="DyY+rOXyiMYW8/3P5y4iyyhSuSjbjDxgsMzNWpf+4BWm3rDE0IwvxHe8GDZD7Eknm0ZKKCyRbxg0LLytWoYwnw==" saltValue="eZlPBDI3JcO0BoLalI6aSA==" spinCount="100000" sheet="1" selectLockedCells="1"/>
  <protectedRanges>
    <protectedRange sqref="C22:N22 C4:N20 C24:N24 C3:N3 C26:N26" name="Bereich1"/>
  </protectedRanges>
  <phoneticPr fontId="13" type="noConversion"/>
  <printOptions horizontalCentered="1" verticalCentered="1"/>
  <pageMargins left="0" right="0" top="0.59055118110236227" bottom="0.59055118110236227" header="0.51181102362204722" footer="0.51181102362204722"/>
  <pageSetup paperSize="9" scale="68" firstPageNumber="0" orientation="landscape" horizontalDpi="300" verticalDpi="300"/>
  <headerFooter alignWithMargins="0"/>
  <ignoredErrors>
    <ignoredError sqref="C35" evalError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0"/>
  </sheetPr>
  <dimension ref="A1:H33"/>
  <sheetViews>
    <sheetView showGridLines="0" tabSelected="1" topLeftCell="A17" zoomScale="133" zoomScaleNormal="100" workbookViewId="0">
      <selection activeCell="B4" sqref="B4"/>
    </sheetView>
  </sheetViews>
  <sheetFormatPr baseColWidth="10" defaultColWidth="11.5" defaultRowHeight="24" customHeight="1" x14ac:dyDescent="0.15"/>
  <cols>
    <col min="1" max="1" width="25" style="12" customWidth="1"/>
    <col min="2" max="4" width="19.5" style="13" customWidth="1"/>
    <col min="5" max="5" width="11.5" style="13" customWidth="1"/>
    <col min="6" max="6" width="11.33203125" style="14" customWidth="1"/>
    <col min="7" max="16384" width="11.5" style="13"/>
  </cols>
  <sheetData>
    <row r="1" spans="1:8" ht="25.25" customHeight="1" x14ac:dyDescent="0.15">
      <c r="A1" s="15" t="str">
        <f>Deckblatt!C10</f>
        <v>Stefani Rauh</v>
      </c>
    </row>
    <row r="2" spans="1:8" ht="26.25" customHeight="1" x14ac:dyDescent="0.15">
      <c r="A2" s="48" t="s">
        <v>80</v>
      </c>
    </row>
    <row r="3" spans="1:8" ht="34.75" customHeight="1" x14ac:dyDescent="0.15">
      <c r="A3" s="13"/>
      <c r="B3" s="12" t="str">
        <f>CONCATENATE("1. Jahr (",TEXT(Deckblatt!C14,"MM.JJJJ")," - ",TEXT(EDATE(Deckblatt!C14,11),"MM.JJJJ"),")")</f>
        <v>1. Jahr (03.2024 - 02.2025)</v>
      </c>
      <c r="C3" s="103"/>
      <c r="D3" s="103"/>
      <c r="E3" s="16" t="s">
        <v>54</v>
      </c>
      <c r="F3" s="17" t="s">
        <v>55</v>
      </c>
      <c r="G3" s="18"/>
      <c r="H3" s="12"/>
    </row>
    <row r="4" spans="1:8" ht="24" customHeight="1" x14ac:dyDescent="0.15">
      <c r="A4" s="19" t="s">
        <v>56</v>
      </c>
      <c r="B4" s="64"/>
      <c r="C4" s="106"/>
      <c r="D4" s="106"/>
      <c r="E4" s="21">
        <v>15</v>
      </c>
      <c r="F4" s="22">
        <f>SUM(B4/E4)/12</f>
        <v>0</v>
      </c>
      <c r="G4" s="12"/>
      <c r="H4" s="12"/>
    </row>
    <row r="5" spans="1:8" ht="24" customHeight="1" x14ac:dyDescent="0.15">
      <c r="A5" s="19" t="s">
        <v>57</v>
      </c>
      <c r="B5" s="64"/>
      <c r="C5" s="106"/>
      <c r="D5" s="106"/>
      <c r="E5" s="24">
        <v>0</v>
      </c>
      <c r="F5" s="22"/>
      <c r="G5" s="12"/>
      <c r="H5" s="12"/>
    </row>
    <row r="6" spans="1:8" ht="24" customHeight="1" x14ac:dyDescent="0.15">
      <c r="A6" s="19" t="s">
        <v>58</v>
      </c>
      <c r="B6" s="64"/>
      <c r="C6" s="106"/>
      <c r="D6" s="106"/>
      <c r="E6" s="25">
        <v>33</v>
      </c>
      <c r="F6" s="22">
        <f t="shared" ref="F6:F17" si="0">SUM(B6/E6)/12</f>
        <v>0</v>
      </c>
      <c r="G6" s="12"/>
      <c r="H6" s="12"/>
    </row>
    <row r="7" spans="1:8" ht="24" customHeight="1" x14ac:dyDescent="0.15">
      <c r="A7" s="19" t="s">
        <v>59</v>
      </c>
      <c r="B7" s="64"/>
      <c r="C7" s="106"/>
      <c r="D7" s="106"/>
      <c r="E7" s="26">
        <v>8</v>
      </c>
      <c r="F7" s="22">
        <f t="shared" si="0"/>
        <v>0</v>
      </c>
      <c r="G7" s="12"/>
      <c r="H7" s="12"/>
    </row>
    <row r="8" spans="1:8" ht="24" customHeight="1" x14ac:dyDescent="0.15">
      <c r="A8" s="19" t="s">
        <v>60</v>
      </c>
      <c r="B8" s="64"/>
      <c r="C8" s="106"/>
      <c r="D8" s="106"/>
      <c r="E8" s="26">
        <v>8</v>
      </c>
      <c r="F8" s="22">
        <f t="shared" si="0"/>
        <v>0</v>
      </c>
      <c r="G8" s="12"/>
      <c r="H8" s="12"/>
    </row>
    <row r="9" spans="1:8" ht="24" customHeight="1" x14ac:dyDescent="0.15">
      <c r="A9" s="19" t="s">
        <v>61</v>
      </c>
      <c r="B9" s="64">
        <v>30000</v>
      </c>
      <c r="C9" s="106"/>
      <c r="D9" s="106"/>
      <c r="E9" s="26">
        <v>6</v>
      </c>
      <c r="F9" s="22">
        <f t="shared" si="0"/>
        <v>416.66666666666669</v>
      </c>
      <c r="G9" s="12"/>
      <c r="H9" s="12"/>
    </row>
    <row r="10" spans="1:8" ht="24" customHeight="1" x14ac:dyDescent="0.15">
      <c r="A10" s="19" t="s">
        <v>62</v>
      </c>
      <c r="B10" s="64"/>
      <c r="C10" s="106"/>
      <c r="D10" s="106"/>
      <c r="E10" s="26">
        <v>9</v>
      </c>
      <c r="F10" s="22">
        <f t="shared" si="0"/>
        <v>0</v>
      </c>
      <c r="G10" s="12"/>
      <c r="H10" s="12"/>
    </row>
    <row r="11" spans="1:8" ht="24" customHeight="1" x14ac:dyDescent="0.15">
      <c r="A11" s="19" t="s">
        <v>63</v>
      </c>
      <c r="B11" s="64">
        <v>1500</v>
      </c>
      <c r="C11" s="106"/>
      <c r="D11" s="106"/>
      <c r="E11" s="26">
        <v>8</v>
      </c>
      <c r="F11" s="22">
        <f t="shared" si="0"/>
        <v>15.625</v>
      </c>
      <c r="G11" s="12"/>
      <c r="H11" s="12"/>
    </row>
    <row r="12" spans="1:8" ht="24" customHeight="1" x14ac:dyDescent="0.15">
      <c r="A12" s="19" t="s">
        <v>64</v>
      </c>
      <c r="B12" s="64"/>
      <c r="C12" s="106"/>
      <c r="D12" s="106"/>
      <c r="E12" s="26">
        <v>6</v>
      </c>
      <c r="F12" s="22">
        <f t="shared" si="0"/>
        <v>0</v>
      </c>
      <c r="G12" s="12"/>
      <c r="H12" s="12"/>
    </row>
    <row r="13" spans="1:8" ht="25" customHeight="1" x14ac:dyDescent="0.15">
      <c r="A13" s="19" t="s">
        <v>65</v>
      </c>
      <c r="B13" s="64"/>
      <c r="C13" s="106"/>
      <c r="D13" s="106"/>
      <c r="E13" s="26">
        <v>1</v>
      </c>
      <c r="F13" s="22">
        <f t="shared" si="0"/>
        <v>0</v>
      </c>
      <c r="G13" s="12"/>
      <c r="H13" s="12"/>
    </row>
    <row r="14" spans="1:8" ht="24" customHeight="1" x14ac:dyDescent="0.15">
      <c r="A14" s="19" t="s">
        <v>91</v>
      </c>
      <c r="B14" s="64"/>
      <c r="C14" s="106"/>
      <c r="D14" s="106"/>
      <c r="E14" s="26">
        <v>1</v>
      </c>
      <c r="F14" s="22">
        <f t="shared" si="0"/>
        <v>0</v>
      </c>
      <c r="G14" s="12"/>
      <c r="H14" s="12"/>
    </row>
    <row r="15" spans="1:8" ht="24" customHeight="1" x14ac:dyDescent="0.15">
      <c r="A15" s="19" t="s">
        <v>89</v>
      </c>
      <c r="B15" s="64"/>
      <c r="C15" s="106"/>
      <c r="D15" s="106"/>
      <c r="E15" s="26">
        <v>5</v>
      </c>
      <c r="F15" s="22">
        <f t="shared" si="0"/>
        <v>0</v>
      </c>
      <c r="G15" s="12"/>
      <c r="H15" s="12"/>
    </row>
    <row r="16" spans="1:8" ht="24" customHeight="1" x14ac:dyDescent="0.15">
      <c r="A16" s="13" t="s">
        <v>66</v>
      </c>
      <c r="B16" s="64"/>
      <c r="C16" s="106"/>
      <c r="D16" s="106"/>
      <c r="E16" s="26">
        <v>3</v>
      </c>
      <c r="F16" s="22">
        <f t="shared" si="0"/>
        <v>0</v>
      </c>
      <c r="G16" s="12"/>
      <c r="H16" s="12"/>
    </row>
    <row r="17" spans="1:8" ht="24" customHeight="1" x14ac:dyDescent="0.15">
      <c r="A17" s="13" t="s">
        <v>26</v>
      </c>
      <c r="B17" s="64"/>
      <c r="C17" s="106"/>
      <c r="D17" s="106"/>
      <c r="E17" s="105">
        <v>3</v>
      </c>
      <c r="F17" s="22">
        <f t="shared" si="0"/>
        <v>0</v>
      </c>
      <c r="G17" s="12"/>
      <c r="H17" s="12"/>
    </row>
    <row r="18" spans="1:8" ht="24" customHeight="1" thickBot="1" x14ac:dyDescent="0.2">
      <c r="A18" s="53" t="s">
        <v>81</v>
      </c>
      <c r="B18" s="104">
        <f>SUM(B4:B17)</f>
        <v>31500</v>
      </c>
      <c r="C18" s="107"/>
      <c r="D18" s="107"/>
      <c r="E18" s="67"/>
      <c r="F18" s="22"/>
      <c r="G18" s="12"/>
      <c r="H18" s="12"/>
    </row>
    <row r="19" spans="1:8" ht="24" customHeight="1" thickTop="1" thickBot="1" x14ac:dyDescent="0.2">
      <c r="A19" s="31" t="s">
        <v>82</v>
      </c>
      <c r="B19" s="54">
        <f>SUM(B4:B18)-B18</f>
        <v>31500</v>
      </c>
      <c r="C19" s="46"/>
      <c r="D19" s="46"/>
      <c r="E19" s="12"/>
      <c r="F19" s="17"/>
      <c r="G19" s="12"/>
      <c r="H19" s="12"/>
    </row>
    <row r="20" spans="1:8" ht="24" customHeight="1" thickTop="1" x14ac:dyDescent="0.15">
      <c r="A20" s="30"/>
      <c r="B20" s="28"/>
      <c r="C20" s="28"/>
      <c r="D20" s="28"/>
      <c r="E20" s="12"/>
      <c r="F20" s="17"/>
      <c r="G20" s="12"/>
      <c r="H20" s="12"/>
    </row>
    <row r="21" spans="1:8" ht="24" customHeight="1" x14ac:dyDescent="0.15">
      <c r="A21" s="48" t="s">
        <v>67</v>
      </c>
      <c r="B21" s="28"/>
      <c r="C21" s="28"/>
      <c r="D21" s="28"/>
      <c r="E21" s="12"/>
      <c r="F21" s="17"/>
      <c r="G21" s="12"/>
      <c r="H21" s="12"/>
    </row>
    <row r="22" spans="1:8" ht="34.75" customHeight="1" x14ac:dyDescent="0.15">
      <c r="A22" s="27" t="s">
        <v>68</v>
      </c>
      <c r="B22" s="66" t="s">
        <v>90</v>
      </c>
      <c r="C22" s="32" t="s">
        <v>69</v>
      </c>
      <c r="D22" s="33" t="s">
        <v>70</v>
      </c>
      <c r="E22" s="33" t="s">
        <v>71</v>
      </c>
      <c r="F22" s="34" t="s">
        <v>72</v>
      </c>
    </row>
    <row r="23" spans="1:8" ht="24" customHeight="1" x14ac:dyDescent="0.15">
      <c r="A23" s="19" t="s">
        <v>73</v>
      </c>
      <c r="B23" s="20">
        <v>10000</v>
      </c>
      <c r="C23" s="35"/>
      <c r="D23" s="36"/>
      <c r="E23" s="37"/>
      <c r="F23" s="37"/>
    </row>
    <row r="24" spans="1:8" ht="24" customHeight="1" x14ac:dyDescent="0.15">
      <c r="A24" s="19" t="s">
        <v>74</v>
      </c>
      <c r="B24" s="23"/>
      <c r="C24" s="38"/>
      <c r="D24" s="39"/>
      <c r="E24" s="40"/>
      <c r="F24" s="40"/>
    </row>
    <row r="25" spans="1:8" ht="24" customHeight="1" x14ac:dyDescent="0.15">
      <c r="A25" s="19" t="s">
        <v>75</v>
      </c>
      <c r="B25" s="23"/>
      <c r="C25" s="41"/>
      <c r="D25" s="42"/>
      <c r="E25" s="43">
        <f>B25*$D$25/12</f>
        <v>0</v>
      </c>
      <c r="F25" s="43">
        <f>IF(B25&gt;0,B25/C25/12,0)</f>
        <v>0</v>
      </c>
    </row>
    <row r="26" spans="1:8" ht="24" customHeight="1" x14ac:dyDescent="0.15">
      <c r="A26" s="19" t="s">
        <v>76</v>
      </c>
      <c r="B26" s="23">
        <v>20000</v>
      </c>
      <c r="C26" s="41">
        <v>10</v>
      </c>
      <c r="D26" s="42">
        <v>0.05</v>
      </c>
      <c r="E26" s="43">
        <f>B26*$D$26/12</f>
        <v>83.333333333333329</v>
      </c>
      <c r="F26" s="43">
        <f>IF(B26&gt;0,B26/C26/12,0)</f>
        <v>166.66666666666666</v>
      </c>
    </row>
    <row r="27" spans="1:8" ht="24" customHeight="1" x14ac:dyDescent="0.15">
      <c r="A27" s="19" t="s">
        <v>77</v>
      </c>
      <c r="B27" s="23"/>
      <c r="C27" s="41"/>
      <c r="D27" s="42"/>
      <c r="E27" s="43">
        <f>B27*$D$27/12</f>
        <v>0</v>
      </c>
      <c r="F27" s="43">
        <f>IF(B27&gt;0,B27/C27/12,0)</f>
        <v>0</v>
      </c>
    </row>
    <row r="28" spans="1:8" ht="25" customHeight="1" thickBot="1" x14ac:dyDescent="0.2">
      <c r="A28" s="29" t="s">
        <v>78</v>
      </c>
      <c r="B28" s="52"/>
      <c r="C28" s="44"/>
      <c r="D28" s="45"/>
      <c r="E28" s="61">
        <f>B28*$D$28/12</f>
        <v>0</v>
      </c>
      <c r="F28" s="61">
        <f>IF(B28&gt;0,B28/C28/12,0)</f>
        <v>0</v>
      </c>
    </row>
    <row r="29" spans="1:8" ht="24" customHeight="1" thickTop="1" x14ac:dyDescent="0.15">
      <c r="A29" s="30" t="s">
        <v>35</v>
      </c>
      <c r="B29" s="46">
        <f>SUM(B23:B28)</f>
        <v>30000</v>
      </c>
      <c r="C29" s="12"/>
      <c r="D29" s="17"/>
      <c r="E29" s="46">
        <f>SUM(E23:E28)</f>
        <v>83.333333333333329</v>
      </c>
      <c r="F29" s="46">
        <f>SUM(F23:F28)</f>
        <v>166.66666666666666</v>
      </c>
    </row>
    <row r="30" spans="1:8" ht="34.75" customHeight="1" x14ac:dyDescent="0.15">
      <c r="A30" s="62" t="s">
        <v>88</v>
      </c>
    </row>
    <row r="31" spans="1:8" ht="25" customHeight="1" x14ac:dyDescent="0.15">
      <c r="A31" s="47" t="s">
        <v>79</v>
      </c>
    </row>
    <row r="33" spans="1:1" ht="24" customHeight="1" x14ac:dyDescent="0.15">
      <c r="A33" s="19" t="s">
        <v>127</v>
      </c>
    </row>
  </sheetData>
  <sheetProtection algorithmName="SHA-512" hashValue="zMy9bmXi7e3SQ6tgPlI6As3jZIobmjwgg5VoHKx3aX5Os8fQ8ne90XTF0WsXLig+Bmktc1jG3CvVAKCeBJhrXA==" saltValue="G2tPPhaej5PjwUOiuurEPg==" spinCount="100000" sheet="1" selectLockedCells="1"/>
  <phoneticPr fontId="13" type="noConversion"/>
  <hyperlinks>
    <hyperlink ref="A31" r:id="rId1" xr:uid="{00000000-0004-0000-0700-000000000000}"/>
  </hyperlinks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75" firstPageNumber="0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Deckblatt</vt:lpstr>
      <vt:lpstr>Privater Bedarf</vt:lpstr>
      <vt:lpstr>Verkaufbare Std.</vt:lpstr>
      <vt:lpstr>Betriebliche Kosten 12 Monate</vt:lpstr>
      <vt:lpstr>Investitionen-Finanzierung</vt:lpstr>
      <vt:lpstr>'Betriebliche Kosten 12 Monate'!Druckbereich</vt:lpstr>
      <vt:lpstr>Deckblatt!Druckbereich</vt:lpstr>
      <vt:lpstr>'Investitionen-Finanzierung'!Druckbereich</vt:lpstr>
      <vt:lpstr>'Privater Bedarf'!Druckbereich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</dc:creator>
  <cp:lastModifiedBy> </cp:lastModifiedBy>
  <cp:lastPrinted>2019-03-13T15:00:17Z</cp:lastPrinted>
  <dcterms:created xsi:type="dcterms:W3CDTF">2016-11-11T10:38:28Z</dcterms:created>
  <dcterms:modified xsi:type="dcterms:W3CDTF">2024-02-04T16:57:04Z</dcterms:modified>
</cp:coreProperties>
</file>